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ponviaconstruct.sharepoint.com/sites/03Expertninnost/Sdilene dokumenty/32505 Rozpočet Šternberk 2025/"/>
    </mc:Choice>
  </mc:AlternateContent>
  <xr:revisionPtr revIDLastSave="1" documentId="11_E93F322F29EC90CABA25BF781449778C5C608FF5" xr6:coauthVersionLast="47" xr6:coauthVersionMax="47" xr10:uidLastSave="{6FDB957A-B925-4015-A0FF-0066CF0761FA}"/>
  <bookViews>
    <workbookView xWindow="-28920" yWindow="-120" windowWidth="29040" windowHeight="15720" xr2:uid="{00000000-000D-0000-FFFF-FFFF00000000}"/>
  </bookViews>
  <sheets>
    <sheet name="Rekapitulace stavby" sheetId="1" r:id="rId1"/>
    <sheet name="2025 - M17 - Propustek př..." sheetId="2" r:id="rId2"/>
  </sheets>
  <definedNames>
    <definedName name="_xlnm._FilterDatabase" localSheetId="1" hidden="1">'2025 - M17 - Propustek př...'!$C$118:$K$161</definedName>
    <definedName name="_xlnm.Print_Titles" localSheetId="1">'2025 - M17 - Propustek př...'!$118:$118</definedName>
    <definedName name="_xlnm.Print_Titles" localSheetId="0">'Rekapitulace stavby'!$92:$92</definedName>
    <definedName name="_xlnm.Print_Area" localSheetId="1">'2025 - M17 - Propustek př...'!$C$4:$J$76,'2025 - M17 - Propustek př...'!$C$82:$J$102,'2025 - M17 - Propustek př...'!$C$108:$J$161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53" i="2" l="1"/>
  <c r="J35" i="2"/>
  <c r="J34" i="2"/>
  <c r="AY95" i="1" s="1"/>
  <c r="J33" i="2"/>
  <c r="AX95" i="1"/>
  <c r="BI161" i="2"/>
  <c r="BH161" i="2"/>
  <c r="BG161" i="2"/>
  <c r="BF161" i="2"/>
  <c r="T161" i="2"/>
  <c r="T160" i="2"/>
  <c r="R161" i="2"/>
  <c r="R160" i="2"/>
  <c r="P161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J98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8" i="2"/>
  <c r="BH138" i="2"/>
  <c r="BG138" i="2"/>
  <c r="BF138" i="2"/>
  <c r="T138" i="2"/>
  <c r="R138" i="2"/>
  <c r="P138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F113" i="2"/>
  <c r="E111" i="2"/>
  <c r="F87" i="2"/>
  <c r="E85" i="2"/>
  <c r="J22" i="2"/>
  <c r="E22" i="2"/>
  <c r="J116" i="2"/>
  <c r="J21" i="2"/>
  <c r="J19" i="2"/>
  <c r="E19" i="2"/>
  <c r="J115" i="2" s="1"/>
  <c r="J18" i="2"/>
  <c r="J16" i="2"/>
  <c r="E16" i="2"/>
  <c r="F90" i="2"/>
  <c r="J15" i="2"/>
  <c r="J13" i="2"/>
  <c r="E13" i="2"/>
  <c r="F115" i="2" s="1"/>
  <c r="J12" i="2"/>
  <c r="J10" i="2"/>
  <c r="J87" i="2" s="1"/>
  <c r="L90" i="1"/>
  <c r="AM90" i="1"/>
  <c r="AM89" i="1"/>
  <c r="L89" i="1"/>
  <c r="AM87" i="1"/>
  <c r="L87" i="1"/>
  <c r="L85" i="1"/>
  <c r="L84" i="1"/>
  <c r="J123" i="2"/>
  <c r="BK123" i="2"/>
  <c r="BK155" i="2"/>
  <c r="BK156" i="2"/>
  <c r="J156" i="2"/>
  <c r="BK161" i="2"/>
  <c r="J155" i="2"/>
  <c r="J149" i="2"/>
  <c r="J138" i="2"/>
  <c r="J126" i="2"/>
  <c r="BK158" i="2"/>
  <c r="J142" i="2"/>
  <c r="BK122" i="2"/>
  <c r="J129" i="2"/>
  <c r="BK145" i="2"/>
  <c r="J161" i="2"/>
  <c r="J159" i="2"/>
  <c r="J158" i="2"/>
  <c r="BK149" i="2"/>
  <c r="J122" i="2"/>
  <c r="BK138" i="2"/>
  <c r="BK130" i="2"/>
  <c r="BK131" i="2"/>
  <c r="J132" i="2"/>
  <c r="AS94" i="1"/>
  <c r="BK125" i="2"/>
  <c r="J150" i="2"/>
  <c r="BK159" i="2"/>
  <c r="BK126" i="2"/>
  <c r="BK129" i="2"/>
  <c r="J148" i="2"/>
  <c r="J145" i="2"/>
  <c r="BK150" i="2"/>
  <c r="J125" i="2"/>
  <c r="J131" i="2"/>
  <c r="BK148" i="2"/>
  <c r="BK142" i="2"/>
  <c r="J130" i="2"/>
  <c r="BK132" i="2"/>
  <c r="R121" i="2" l="1"/>
  <c r="R124" i="2"/>
  <c r="P121" i="2"/>
  <c r="BK124" i="2"/>
  <c r="J124" i="2" s="1"/>
  <c r="J97" i="2" s="1"/>
  <c r="BK121" i="2"/>
  <c r="BK120" i="2"/>
  <c r="J120" i="2" s="1"/>
  <c r="J95" i="2" s="1"/>
  <c r="T121" i="2"/>
  <c r="P124" i="2"/>
  <c r="P157" i="2"/>
  <c r="P154" i="2"/>
  <c r="T124" i="2"/>
  <c r="BK157" i="2"/>
  <c r="J157" i="2" s="1"/>
  <c r="J100" i="2" s="1"/>
  <c r="R157" i="2"/>
  <c r="R154" i="2"/>
  <c r="T157" i="2"/>
  <c r="T154" i="2"/>
  <c r="BK160" i="2"/>
  <c r="J160" i="2"/>
  <c r="J101" i="2" s="1"/>
  <c r="F116" i="2"/>
  <c r="BE130" i="2"/>
  <c r="BE142" i="2"/>
  <c r="BE158" i="2"/>
  <c r="J89" i="2"/>
  <c r="BE122" i="2"/>
  <c r="BE123" i="2"/>
  <c r="BE159" i="2"/>
  <c r="J113" i="2"/>
  <c r="BE126" i="2"/>
  <c r="BE129" i="2"/>
  <c r="BE132" i="2"/>
  <c r="BE138" i="2"/>
  <c r="BE145" i="2"/>
  <c r="BE148" i="2"/>
  <c r="BE161" i="2"/>
  <c r="J90" i="2"/>
  <c r="BE125" i="2"/>
  <c r="BE131" i="2"/>
  <c r="BE150" i="2"/>
  <c r="F89" i="2"/>
  <c r="BE149" i="2"/>
  <c r="BE155" i="2"/>
  <c r="BE156" i="2"/>
  <c r="F34" i="2"/>
  <c r="BC95" i="1"/>
  <c r="BC94" i="1"/>
  <c r="AY94" i="1" s="1"/>
  <c r="F33" i="2"/>
  <c r="BB95" i="1"/>
  <c r="BB94" i="1"/>
  <c r="AX94" i="1" s="1"/>
  <c r="J32" i="2"/>
  <c r="AW95" i="1" s="1"/>
  <c r="F35" i="2"/>
  <c r="BD95" i="1"/>
  <c r="BD94" i="1"/>
  <c r="W33" i="1" s="1"/>
  <c r="F32" i="2"/>
  <c r="BA95" i="1" s="1"/>
  <c r="BA94" i="1" s="1"/>
  <c r="W30" i="1" s="1"/>
  <c r="T120" i="2" l="1"/>
  <c r="T119" i="2"/>
  <c r="P120" i="2"/>
  <c r="P119" i="2" s="1"/>
  <c r="AU95" i="1" s="1"/>
  <c r="AU94" i="1" s="1"/>
  <c r="R120" i="2"/>
  <c r="R119" i="2"/>
  <c r="BK154" i="2"/>
  <c r="J154" i="2" s="1"/>
  <c r="J99" i="2" s="1"/>
  <c r="J121" i="2"/>
  <c r="J96" i="2" s="1"/>
  <c r="AW94" i="1"/>
  <c r="AK30" i="1"/>
  <c r="W32" i="1"/>
  <c r="F31" i="2"/>
  <c r="AZ95" i="1" s="1"/>
  <c r="AZ94" i="1" s="1"/>
  <c r="AV94" i="1" s="1"/>
  <c r="AK29" i="1" s="1"/>
  <c r="W31" i="1"/>
  <c r="J31" i="2"/>
  <c r="AV95" i="1" s="1"/>
  <c r="AT95" i="1" s="1"/>
  <c r="BK119" i="2" l="1"/>
  <c r="J119" i="2" s="1"/>
  <c r="J28" i="2" s="1"/>
  <c r="AG95" i="1" s="1"/>
  <c r="J94" i="2"/>
  <c r="J37" i="2"/>
  <c r="W29" i="1"/>
  <c r="AT94" i="1"/>
  <c r="AG94" i="1" l="1"/>
  <c r="AK26" i="1" s="1"/>
  <c r="AK35" i="1" s="1"/>
  <c r="AN95" i="1"/>
  <c r="AN94" i="1"/>
</calcChain>
</file>

<file path=xl/sharedStrings.xml><?xml version="1.0" encoding="utf-8"?>
<sst xmlns="http://schemas.openxmlformats.org/spreadsheetml/2006/main" count="708" uniqueCount="213">
  <si>
    <t>Export Komplet</t>
  </si>
  <si>
    <t/>
  </si>
  <si>
    <t>2.0</t>
  </si>
  <si>
    <t>False</t>
  </si>
  <si>
    <t>{ac03c1b7-e0b4-472c-a1b7-ad0d37fd7487}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</si>
  <si>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</si>
  <si>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</si>
  <si>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</si>
  <si>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</si>
  <si>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</si>
  <si>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</si>
  <si>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</si>
  <si>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</si>
  <si>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</si>
  <si>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</si>
  <si>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</si>
  <si>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</si>
  <si>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M17 - Propustek přes Těšíkovský potok</t>
  </si>
  <si>
    <t>KSO:</t>
  </si>
  <si>
    <t>CC-CZ:</t>
  </si>
  <si>
    <t>Místo:</t>
  </si>
  <si>
    <t>Šternberk</t>
  </si>
  <si>
    <t>Datum: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</si>
  <si>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</si>
  <si>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</si>
  <si>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</si>
  <si>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</si>
  <si>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</si>
  <si>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</si>
  <si>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</si>
  <si>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</si>
  <si>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</si>
  <si>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</si>
  <si>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</si>
  <si>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</si>
  <si>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</si>
  <si>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</si>
  <si>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</si>
  <si>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</si>
  <si>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</si>
  <si>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</si>
  <si>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</si>
  <si>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</si>
  <si>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</si>
  <si>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</si>
  <si>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</si>
  <si>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</si>
  <si>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</si>
  <si>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</si>
  <si>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</si>
  <si>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</si>
  <si>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</si>
  <si>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</si>
  <si>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</si>
  <si>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</si>
  <si>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</si>
  <si>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</si>
  <si>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</si>
  <si>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</si>
  <si>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</si>
  <si>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</si>
  <si>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</si>
  <si>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</si>
  <si>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</si>
  <si>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</si>
  <si>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</si>
  <si>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</si>
  <si>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</si>
  <si>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</si>
  <si>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</si>
  <si>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</si>
  <si>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</si>
  <si>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</si>
  <si>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</si>
  <si>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</si>
  <si>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</si>
  <si>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</si>
  <si>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</si>
  <si>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</si>
  <si>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</si>
  <si>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</si>
  <si>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</si>
  <si>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</si>
  <si>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</si>
  <si>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</si>
  <si>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</si>
  <si>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</si>
  <si>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</si>
  <si>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4 - Vodorovné konstrukce</t>
  </si>
  <si>
    <t xml:space="preserve">    9 - Ostatní konstrukce a práce, bourání</t>
  </si>
  <si>
    <t>PSV - Práce a dodávky PSV</t>
  </si>
  <si>
    <t>VRN -   Vedlejší rozpočtové náklady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</si>
  <si>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</si>
  <si>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</si>
  <si>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</si>
  <si>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</si>
  <si>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</si>
  <si>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</si>
  <si>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</si>
  <si>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</si>
  <si>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</si>
  <si>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</si>
  <si>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</si>
  <si>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</si>
  <si>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</si>
  <si>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</si>
  <si>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</si>
  <si>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</si>
  <si>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</si>
  <si>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</si>
  <si>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4</t>
  </si>
  <si>
    <t>Vodorovné konstrukce</t>
  </si>
  <si>
    <t>K</t>
  </si>
  <si>
    <t>452318510</t>
  </si>
  <si>
    <t>Zajišťovací práh z betonu prostého se zvýšenými nároky na prostředí na dně a ve svahu melioračních kanálů s patkami nebo bez patek</t>
  </si>
  <si>
    <t>m3</t>
  </si>
  <si>
    <t>189761352</t>
  </si>
  <si>
    <t>463211121</t>
  </si>
  <si>
    <t>Rovnanina z lomového kamene neopracovaného tříděného pro všechny tloušťky rovnaniny, bez vypracování líce s vyplněním spár a dutin těženým kamenivem</t>
  </si>
  <si>
    <t>-1499119310</t>
  </si>
  <si>
    <t>9</t>
  </si>
  <si>
    <t>Ostatní konstrukce a práce, bourání</t>
  </si>
  <si>
    <t>3</t>
  </si>
  <si>
    <t>911121111</t>
  </si>
  <si>
    <t>Montáž zábradlí ocelového přichyceného ocelovými kotvami do betonového podkladu</t>
  </si>
  <si>
    <t>m</t>
  </si>
  <si>
    <t>-1934128823</t>
  </si>
  <si>
    <t>911121111R</t>
  </si>
  <si>
    <t>-2134148302</t>
  </si>
  <si>
    <t>VV</t>
  </si>
  <si>
    <t>Odhad</t>
  </si>
  <si>
    <t>20</t>
  </si>
  <si>
    <t>5</t>
  </si>
  <si>
    <t>941111111</t>
  </si>
  <si>
    <t>Lešení řadové trubkové lehké pracovní s podlahami s provozním zatížením tř. 3 do 200 kg/m2 šířky tř. W06 od 0,6 do 0,9 m výšky do 10 m montáž</t>
  </si>
  <si>
    <t>m2</t>
  </si>
  <si>
    <t>1268667528</t>
  </si>
  <si>
    <t>6</t>
  </si>
  <si>
    <t>941111211</t>
  </si>
  <si>
    <t>Lešení řadové trubkové lehké pracovní s podlahami s provozním zatížením tř. 3 do 200 kg/m2 šířky tř. W06 od 0,6 do 0,9 m výšky do 10 m příplatek k ceně za každý den použití</t>
  </si>
  <si>
    <t>1335828341</t>
  </si>
  <si>
    <t>7</t>
  </si>
  <si>
    <t>941111811</t>
  </si>
  <si>
    <t>Lešení řadové trubkové lehké pracovní s podlahami s provozním zatížením tř. 3 do 200 kg/m2 šířky tř. W06 od 0,6 do 0,9 m výšky do 10 m demontáž</t>
  </si>
  <si>
    <t>-572565785</t>
  </si>
  <si>
    <t>8</t>
  </si>
  <si>
    <t>985121123</t>
  </si>
  <si>
    <t>Tryskání degradovaného betonu stěn, rubu kleneb a podlah vodou pod tlakem přes 1 250 do 2 500 barů</t>
  </si>
  <si>
    <t>-411005638</t>
  </si>
  <si>
    <t>Čelní stěny</t>
  </si>
  <si>
    <t>10*2,5*2</t>
  </si>
  <si>
    <t>Římsy</t>
  </si>
  <si>
    <t>10*0,3*0,5*2</t>
  </si>
  <si>
    <t>Součet</t>
  </si>
  <si>
    <t>985131311</t>
  </si>
  <si>
    <t>Očištění ploch stěn, rubu kleneb a podlah ruční dočištění ocelovými kartáči</t>
  </si>
  <si>
    <t>367585145</t>
  </si>
  <si>
    <t>očištění/pískování obnažené výztuže</t>
  </si>
  <si>
    <t>1% z celkové plochy</t>
  </si>
  <si>
    <t>23*6*0,1</t>
  </si>
  <si>
    <t>10</t>
  </si>
  <si>
    <t>985311220</t>
  </si>
  <si>
    <t>Reprofilace betonu sanačními maltami na cementové bázi ručně líce kleneb a podhledů, tloušťky přes 90 do 100 mm</t>
  </si>
  <si>
    <t>-2047448239</t>
  </si>
  <si>
    <t>Hnízda kolem rámu</t>
  </si>
  <si>
    <t>11</t>
  </si>
  <si>
    <t>985312111</t>
  </si>
  <si>
    <t>Stěrka k vyrovnání ploch reprofilovaného betonu stěn, tloušťky do 2 mm</t>
  </si>
  <si>
    <t>1348799981</t>
  </si>
  <si>
    <t>celá sanovaná plocha: Římsy, Čelní stěny</t>
  </si>
  <si>
    <t>53</t>
  </si>
  <si>
    <t>12</t>
  </si>
  <si>
    <t>985321211</t>
  </si>
  <si>
    <t>Ochranný nátěr betonářské výztuže 1 vrstva tloušťky 1 mm na epoxidové bázi stěn, líce kleneb a podhledů</t>
  </si>
  <si>
    <t>-2088346969</t>
  </si>
  <si>
    <t>13</t>
  </si>
  <si>
    <t>985323111</t>
  </si>
  <si>
    <t>Spojovací můstek reprofilovaného betonu na cementové bázi, tloušťky 1 mm</t>
  </si>
  <si>
    <t>1689211113</t>
  </si>
  <si>
    <t>14</t>
  </si>
  <si>
    <t>985422323</t>
  </si>
  <si>
    <t>Injektáž trhlin v betonových nebo železobetonových konstrukcích nízkotlaká do 0,6 MP s injektážními jehlami vloženými do vrtů včetně jejich vyvrtání aktivovanou cementovou maltou šířka trhlin přes 2 do 5 mm tloušťka konstrukce přes 200 do 300 mm</t>
  </si>
  <si>
    <t>-1253531868</t>
  </si>
  <si>
    <t>Trhliny římsy, odhad</t>
  </si>
  <si>
    <t>PSV</t>
  </si>
  <si>
    <t>Práce a dodávky PSV</t>
  </si>
  <si>
    <t>VRN</t>
  </si>
  <si>
    <t xml:space="preserve">  Vedlejší rozpočtové náklady</t>
  </si>
  <si>
    <t>032002000</t>
  </si>
  <si>
    <t>Vybavení staveniště</t>
  </si>
  <si>
    <t>KPL</t>
  </si>
  <si>
    <t>1024</t>
  </si>
  <si>
    <t>706963080</t>
  </si>
  <si>
    <t>16</t>
  </si>
  <si>
    <t>039002000</t>
  </si>
  <si>
    <t>Zrušení zařízení staveniště</t>
  </si>
  <si>
    <t>-1149251341</t>
  </si>
  <si>
    <t>VRN3</t>
  </si>
  <si>
    <t>Zařízení staveniště</t>
  </si>
  <si>
    <t>17</t>
  </si>
  <si>
    <t>034103000</t>
  </si>
  <si>
    <t>Oplocení staveniště</t>
  </si>
  <si>
    <t>-213554269</t>
  </si>
  <si>
    <t>18</t>
  </si>
  <si>
    <t>034703000</t>
  </si>
  <si>
    <t>Ochranné konstrukce</t>
  </si>
  <si>
    <t>1750380881</t>
  </si>
  <si>
    <t>VRN4</t>
  </si>
  <si>
    <t>Inženýrská činnost</t>
  </si>
  <si>
    <t>19</t>
  </si>
  <si>
    <t>043002000</t>
  </si>
  <si>
    <t>Zkoušky a ostatní měření</t>
  </si>
  <si>
    <t>-570355447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</si>
</sst>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1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4" fontId="24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14" fontId="2" fillId="3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>
      <selection activeCell="AN8" sqref="AN8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206" t="s">
        <v>5</v>
      </c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71" t="s">
        <v>14</v>
      </c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R5" s="19"/>
      <c r="BE5" s="168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173" t="s">
        <v>17</v>
      </c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R6" s="19"/>
      <c r="BE6" s="169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69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09">
        <v>45924</v>
      </c>
      <c r="AR8" s="19"/>
      <c r="BE8" s="169"/>
      <c r="BS8" s="16" t="s">
        <v>6</v>
      </c>
    </row>
    <row r="9" spans="1:74" ht="14.45" customHeight="1">
      <c r="B9" s="19"/>
      <c r="AR9" s="19"/>
      <c r="BE9" s="169"/>
      <c r="BS9" s="16" t="s">
        <v>6</v>
      </c>
    </row>
    <row r="10" spans="1:74" ht="12" customHeight="1">
      <c r="B10" s="19"/>
      <c r="D10" s="26" t="s">
        <v>23</v>
      </c>
      <c r="AK10" s="26" t="s">
        <v>24</v>
      </c>
      <c r="AN10" s="24" t="s">
        <v>1</v>
      </c>
      <c r="AR10" s="19"/>
      <c r="BE10" s="169"/>
      <c r="BS10" s="16" t="s">
        <v>6</v>
      </c>
    </row>
    <row r="11" spans="1:74" ht="18.399999999999999" customHeight="1">
      <c r="B11" s="19"/>
      <c r="E11" s="24" t="s">
        <v>25</v>
      </c>
      <c r="AK11" s="26" t="s">
        <v>26</v>
      </c>
      <c r="AN11" s="24" t="s">
        <v>1</v>
      </c>
      <c r="AR11" s="19"/>
      <c r="BE11" s="169"/>
      <c r="BS11" s="16" t="s">
        <v>6</v>
      </c>
    </row>
    <row r="12" spans="1:74" ht="6.95" customHeight="1">
      <c r="B12" s="19"/>
      <c r="AR12" s="19"/>
      <c r="BE12" s="169"/>
      <c r="BS12" s="16" t="s">
        <v>6</v>
      </c>
    </row>
    <row r="13" spans="1:74" ht="12" customHeight="1">
      <c r="B13" s="19"/>
      <c r="D13" s="26" t="s">
        <v>27</v>
      </c>
      <c r="AK13" s="26" t="s">
        <v>24</v>
      </c>
      <c r="AN13" s="28" t="s">
        <v>28</v>
      </c>
      <c r="AR13" s="19"/>
      <c r="BE13" s="169"/>
      <c r="BS13" s="16" t="s">
        <v>6</v>
      </c>
    </row>
    <row r="14" spans="1:74" ht="12.75">
      <c r="B14" s="19"/>
      <c r="E14" s="174" t="s">
        <v>28</v>
      </c>
      <c r="F14" s="175"/>
      <c r="G14" s="175"/>
      <c r="H14" s="175"/>
      <c r="I14" s="175"/>
      <c r="J14" s="175"/>
      <c r="K14" s="175"/>
      <c r="L14" s="175"/>
      <c r="M14" s="175"/>
      <c r="N14" s="175"/>
      <c r="O14" s="175"/>
      <c r="P14" s="175"/>
      <c r="Q14" s="175"/>
      <c r="R14" s="175"/>
      <c r="S14" s="175"/>
      <c r="T14" s="175"/>
      <c r="U14" s="175"/>
      <c r="V14" s="175"/>
      <c r="W14" s="175"/>
      <c r="X14" s="175"/>
      <c r="Y14" s="175"/>
      <c r="Z14" s="175"/>
      <c r="AA14" s="175"/>
      <c r="AB14" s="175"/>
      <c r="AC14" s="175"/>
      <c r="AD14" s="175"/>
      <c r="AE14" s="175"/>
      <c r="AF14" s="175"/>
      <c r="AG14" s="175"/>
      <c r="AH14" s="175"/>
      <c r="AI14" s="175"/>
      <c r="AJ14" s="175"/>
      <c r="AK14" s="26" t="s">
        <v>26</v>
      </c>
      <c r="AN14" s="28" t="s">
        <v>28</v>
      </c>
      <c r="AR14" s="19"/>
      <c r="BE14" s="169"/>
      <c r="BS14" s="16" t="s">
        <v>6</v>
      </c>
    </row>
    <row r="15" spans="1:74" ht="6.95" customHeight="1">
      <c r="B15" s="19"/>
      <c r="AR15" s="19"/>
      <c r="BE15" s="169"/>
      <c r="BS15" s="16" t="s">
        <v>3</v>
      </c>
    </row>
    <row r="16" spans="1:74" ht="12" customHeight="1">
      <c r="B16" s="19"/>
      <c r="D16" s="26" t="s">
        <v>29</v>
      </c>
      <c r="AK16" s="26" t="s">
        <v>24</v>
      </c>
      <c r="AN16" s="24" t="s">
        <v>1</v>
      </c>
      <c r="AR16" s="19"/>
      <c r="BE16" s="169"/>
      <c r="BS16" s="16" t="s">
        <v>3</v>
      </c>
    </row>
    <row r="17" spans="2:71" ht="18.399999999999999" customHeight="1">
      <c r="B17" s="19"/>
      <c r="E17" s="24" t="s">
        <v>25</v>
      </c>
      <c r="AK17" s="26" t="s">
        <v>26</v>
      </c>
      <c r="AN17" s="24" t="s">
        <v>1</v>
      </c>
      <c r="AR17" s="19"/>
      <c r="BE17" s="169"/>
      <c r="BS17" s="16" t="s">
        <v>30</v>
      </c>
    </row>
    <row r="18" spans="2:71" ht="6.95" customHeight="1">
      <c r="B18" s="19"/>
      <c r="AR18" s="19"/>
      <c r="BE18" s="169"/>
      <c r="BS18" s="16" t="s">
        <v>6</v>
      </c>
    </row>
    <row r="19" spans="2:71" ht="12" customHeight="1">
      <c r="B19" s="19"/>
      <c r="D19" s="26" t="s">
        <v>31</v>
      </c>
      <c r="AK19" s="26" t="s">
        <v>24</v>
      </c>
      <c r="AN19" s="24" t="s">
        <v>1</v>
      </c>
      <c r="AR19" s="19"/>
      <c r="BE19" s="169"/>
      <c r="BS19" s="16" t="s">
        <v>6</v>
      </c>
    </row>
    <row r="20" spans="2:71" ht="18.399999999999999" customHeight="1">
      <c r="B20" s="19"/>
      <c r="E20" s="24" t="s">
        <v>25</v>
      </c>
      <c r="AK20" s="26" t="s">
        <v>26</v>
      </c>
      <c r="AN20" s="24" t="s">
        <v>1</v>
      </c>
      <c r="AR20" s="19"/>
      <c r="BE20" s="169"/>
      <c r="BS20" s="16" t="s">
        <v>3</v>
      </c>
    </row>
    <row r="21" spans="2:71" ht="6.95" customHeight="1">
      <c r="B21" s="19"/>
      <c r="AR21" s="19"/>
      <c r="BE21" s="169"/>
    </row>
    <row r="22" spans="2:71" ht="12" customHeight="1">
      <c r="B22" s="19"/>
      <c r="D22" s="26" t="s">
        <v>32</v>
      </c>
      <c r="AR22" s="19"/>
      <c r="BE22" s="169"/>
    </row>
    <row r="23" spans="2:71" ht="16.5" customHeight="1">
      <c r="B23" s="19"/>
      <c r="E23" s="176" t="s">
        <v>1</v>
      </c>
      <c r="F23" s="176"/>
      <c r="G23" s="176"/>
      <c r="H23" s="176"/>
      <c r="I23" s="176"/>
      <c r="J23" s="176"/>
      <c r="K23" s="176"/>
      <c r="L23" s="176"/>
      <c r="M23" s="176"/>
      <c r="N23" s="176"/>
      <c r="O23" s="176"/>
      <c r="P23" s="176"/>
      <c r="Q23" s="176"/>
      <c r="R23" s="176"/>
      <c r="S23" s="176"/>
      <c r="T23" s="176"/>
      <c r="U23" s="176"/>
      <c r="V23" s="176"/>
      <c r="W23" s="176"/>
      <c r="X23" s="176"/>
      <c r="Y23" s="176"/>
      <c r="Z23" s="176"/>
      <c r="AA23" s="176"/>
      <c r="AB23" s="176"/>
      <c r="AC23" s="176"/>
      <c r="AD23" s="176"/>
      <c r="AE23" s="176"/>
      <c r="AF23" s="176"/>
      <c r="AG23" s="176"/>
      <c r="AH23" s="176"/>
      <c r="AI23" s="176"/>
      <c r="AJ23" s="176"/>
      <c r="AK23" s="176"/>
      <c r="AL23" s="176"/>
      <c r="AM23" s="176"/>
      <c r="AN23" s="176"/>
      <c r="AR23" s="19"/>
      <c r="BE23" s="169"/>
    </row>
    <row r="24" spans="2:71" ht="6.95" customHeight="1">
      <c r="B24" s="19"/>
      <c r="AR24" s="19"/>
      <c r="BE24" s="169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69"/>
    </row>
    <row r="26" spans="2:71" s="1" customFormat="1" ht="25.9" customHeight="1">
      <c r="B26" s="31"/>
      <c r="D26" s="32" t="s">
        <v>33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77">
        <f>ROUND(AG94,2)</f>
        <v>0</v>
      </c>
      <c r="AL26" s="178"/>
      <c r="AM26" s="178"/>
      <c r="AN26" s="178"/>
      <c r="AO26" s="178"/>
      <c r="AR26" s="31"/>
      <c r="BE26" s="169"/>
    </row>
    <row r="27" spans="2:71" s="1" customFormat="1" ht="6.95" customHeight="1">
      <c r="B27" s="31"/>
      <c r="AR27" s="31"/>
      <c r="BE27" s="169"/>
    </row>
    <row r="28" spans="2:71" s="1" customFormat="1" ht="12.75">
      <c r="B28" s="31"/>
      <c r="L28" s="179" t="s">
        <v>34</v>
      </c>
      <c r="M28" s="179"/>
      <c r="N28" s="179"/>
      <c r="O28" s="179"/>
      <c r="P28" s="179"/>
      <c r="W28" s="179" t="s">
        <v>35</v>
      </c>
      <c r="X28" s="179"/>
      <c r="Y28" s="179"/>
      <c r="Z28" s="179"/>
      <c r="AA28" s="179"/>
      <c r="AB28" s="179"/>
      <c r="AC28" s="179"/>
      <c r="AD28" s="179"/>
      <c r="AE28" s="179"/>
      <c r="AK28" s="179" t="s">
        <v>36</v>
      </c>
      <c r="AL28" s="179"/>
      <c r="AM28" s="179"/>
      <c r="AN28" s="179"/>
      <c r="AO28" s="179"/>
      <c r="AR28" s="31"/>
      <c r="BE28" s="169"/>
    </row>
    <row r="29" spans="2:71" s="2" customFormat="1" ht="14.45" customHeight="1">
      <c r="B29" s="35"/>
      <c r="D29" s="26" t="s">
        <v>37</v>
      </c>
      <c r="F29" s="26" t="s">
        <v>38</v>
      </c>
      <c r="L29" s="182">
        <v>0.21</v>
      </c>
      <c r="M29" s="181"/>
      <c r="N29" s="181"/>
      <c r="O29" s="181"/>
      <c r="P29" s="181"/>
      <c r="W29" s="180">
        <f>ROUND(AZ94, 2)</f>
        <v>0</v>
      </c>
      <c r="X29" s="181"/>
      <c r="Y29" s="181"/>
      <c r="Z29" s="181"/>
      <c r="AA29" s="181"/>
      <c r="AB29" s="181"/>
      <c r="AC29" s="181"/>
      <c r="AD29" s="181"/>
      <c r="AE29" s="181"/>
      <c r="AK29" s="180">
        <f>ROUND(AV94, 2)</f>
        <v>0</v>
      </c>
      <c r="AL29" s="181"/>
      <c r="AM29" s="181"/>
      <c r="AN29" s="181"/>
      <c r="AO29" s="181"/>
      <c r="AR29" s="35"/>
      <c r="BE29" s="170"/>
    </row>
    <row r="30" spans="2:71" s="2" customFormat="1" ht="14.45" customHeight="1">
      <c r="B30" s="35"/>
      <c r="F30" s="26" t="s">
        <v>39</v>
      </c>
      <c r="L30" s="182">
        <v>0.15</v>
      </c>
      <c r="M30" s="181"/>
      <c r="N30" s="181"/>
      <c r="O30" s="181"/>
      <c r="P30" s="181"/>
      <c r="W30" s="180">
        <f>ROUND(BA94, 2)</f>
        <v>0</v>
      </c>
      <c r="X30" s="181"/>
      <c r="Y30" s="181"/>
      <c r="Z30" s="181"/>
      <c r="AA30" s="181"/>
      <c r="AB30" s="181"/>
      <c r="AC30" s="181"/>
      <c r="AD30" s="181"/>
      <c r="AE30" s="181"/>
      <c r="AK30" s="180">
        <f>ROUND(AW94, 2)</f>
        <v>0</v>
      </c>
      <c r="AL30" s="181"/>
      <c r="AM30" s="181"/>
      <c r="AN30" s="181"/>
      <c r="AO30" s="181"/>
      <c r="AR30" s="35"/>
      <c r="BE30" s="170"/>
    </row>
    <row r="31" spans="2:71" s="2" customFormat="1" ht="14.45" hidden="1" customHeight="1">
      <c r="B31" s="35"/>
      <c r="F31" s="26" t="s">
        <v>40</v>
      </c>
      <c r="L31" s="182">
        <v>0.21</v>
      </c>
      <c r="M31" s="181"/>
      <c r="N31" s="181"/>
      <c r="O31" s="181"/>
      <c r="P31" s="181"/>
      <c r="W31" s="180">
        <f>ROUND(BB94, 2)</f>
        <v>0</v>
      </c>
      <c r="X31" s="181"/>
      <c r="Y31" s="181"/>
      <c r="Z31" s="181"/>
      <c r="AA31" s="181"/>
      <c r="AB31" s="181"/>
      <c r="AC31" s="181"/>
      <c r="AD31" s="181"/>
      <c r="AE31" s="181"/>
      <c r="AK31" s="180">
        <v>0</v>
      </c>
      <c r="AL31" s="181"/>
      <c r="AM31" s="181"/>
      <c r="AN31" s="181"/>
      <c r="AO31" s="181"/>
      <c r="AR31" s="35"/>
      <c r="BE31" s="170"/>
    </row>
    <row r="32" spans="2:71" s="2" customFormat="1" ht="14.45" hidden="1" customHeight="1">
      <c r="B32" s="35"/>
      <c r="F32" s="26" t="s">
        <v>41</v>
      </c>
      <c r="L32" s="182">
        <v>0.15</v>
      </c>
      <c r="M32" s="181"/>
      <c r="N32" s="181"/>
      <c r="O32" s="181"/>
      <c r="P32" s="181"/>
      <c r="W32" s="180">
        <f>ROUND(BC94, 2)</f>
        <v>0</v>
      </c>
      <c r="X32" s="181"/>
      <c r="Y32" s="181"/>
      <c r="Z32" s="181"/>
      <c r="AA32" s="181"/>
      <c r="AB32" s="181"/>
      <c r="AC32" s="181"/>
      <c r="AD32" s="181"/>
      <c r="AE32" s="181"/>
      <c r="AK32" s="180">
        <v>0</v>
      </c>
      <c r="AL32" s="181"/>
      <c r="AM32" s="181"/>
      <c r="AN32" s="181"/>
      <c r="AO32" s="181"/>
      <c r="AR32" s="35"/>
      <c r="BE32" s="170"/>
    </row>
    <row r="33" spans="2:57" s="2" customFormat="1" ht="14.45" hidden="1" customHeight="1">
      <c r="B33" s="35"/>
      <c r="F33" s="26" t="s">
        <v>42</v>
      </c>
      <c r="L33" s="182">
        <v>0</v>
      </c>
      <c r="M33" s="181"/>
      <c r="N33" s="181"/>
      <c r="O33" s="181"/>
      <c r="P33" s="181"/>
      <c r="W33" s="180">
        <f>ROUND(BD94, 2)</f>
        <v>0</v>
      </c>
      <c r="X33" s="181"/>
      <c r="Y33" s="181"/>
      <c r="Z33" s="181"/>
      <c r="AA33" s="181"/>
      <c r="AB33" s="181"/>
      <c r="AC33" s="181"/>
      <c r="AD33" s="181"/>
      <c r="AE33" s="181"/>
      <c r="AK33" s="180">
        <v>0</v>
      </c>
      <c r="AL33" s="181"/>
      <c r="AM33" s="181"/>
      <c r="AN33" s="181"/>
      <c r="AO33" s="181"/>
      <c r="AR33" s="35"/>
      <c r="BE33" s="170"/>
    </row>
    <row r="34" spans="2:57" s="1" customFormat="1" ht="6.95" customHeight="1">
      <c r="B34" s="31"/>
      <c r="AR34" s="31"/>
      <c r="BE34" s="169"/>
    </row>
    <row r="35" spans="2:57" s="1" customFormat="1" ht="25.9" customHeight="1">
      <c r="B35" s="31"/>
      <c r="C35" s="36"/>
      <c r="D35" s="37" t="s">
        <v>43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44</v>
      </c>
      <c r="U35" s="38"/>
      <c r="V35" s="38"/>
      <c r="W35" s="38"/>
      <c r="X35" s="183" t="s">
        <v>45</v>
      </c>
      <c r="Y35" s="184"/>
      <c r="Z35" s="184"/>
      <c r="AA35" s="184"/>
      <c r="AB35" s="184"/>
      <c r="AC35" s="38"/>
      <c r="AD35" s="38"/>
      <c r="AE35" s="38"/>
      <c r="AF35" s="38"/>
      <c r="AG35" s="38"/>
      <c r="AH35" s="38"/>
      <c r="AI35" s="38"/>
      <c r="AJ35" s="38"/>
      <c r="AK35" s="185">
        <f>SUM(AK26:AK33)</f>
        <v>0</v>
      </c>
      <c r="AL35" s="184"/>
      <c r="AM35" s="184"/>
      <c r="AN35" s="184"/>
      <c r="AO35" s="186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46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47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1"/>
      <c r="D60" s="42" t="s">
        <v>48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49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48</v>
      </c>
      <c r="AI60" s="33"/>
      <c r="AJ60" s="33"/>
      <c r="AK60" s="33"/>
      <c r="AL60" s="33"/>
      <c r="AM60" s="42" t="s">
        <v>49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1"/>
      <c r="D64" s="40" t="s">
        <v>50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51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1"/>
      <c r="D75" s="42" t="s">
        <v>48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49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48</v>
      </c>
      <c r="AI75" s="33"/>
      <c r="AJ75" s="33"/>
      <c r="AK75" s="33"/>
      <c r="AL75" s="33"/>
      <c r="AM75" s="42" t="s">
        <v>49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0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0" s="1" customFormat="1" ht="24.95" customHeight="1">
      <c r="B82" s="31"/>
      <c r="C82" s="20" t="s">
        <v>52</v>
      </c>
      <c r="AR82" s="31"/>
    </row>
    <row r="83" spans="1:90" s="1" customFormat="1" ht="6.95" customHeight="1">
      <c r="B83" s="31"/>
      <c r="AR83" s="31"/>
    </row>
    <row r="84" spans="1:90" s="3" customFormat="1" ht="12" customHeight="1">
      <c r="B84" s="47"/>
      <c r="C84" s="26" t="s">
        <v>13</v>
      </c>
      <c r="L84" s="3" t="str">
        <f>K5</f>
        <v>2025</v>
      </c>
      <c r="AR84" s="47"/>
    </row>
    <row r="85" spans="1:90" s="4" customFormat="1" ht="36.950000000000003" customHeight="1">
      <c r="B85" s="48"/>
      <c r="C85" s="49" t="s">
        <v>16</v>
      </c>
      <c r="L85" s="187" t="str">
        <f>K6</f>
        <v>M17 - Propustek přes Těšíkovský potok</v>
      </c>
      <c r="M85" s="188"/>
      <c r="N85" s="188"/>
      <c r="O85" s="188"/>
      <c r="P85" s="188"/>
      <c r="Q85" s="188"/>
      <c r="R85" s="188"/>
      <c r="S85" s="188"/>
      <c r="T85" s="188"/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  <c r="AF85" s="188"/>
      <c r="AG85" s="188"/>
      <c r="AH85" s="188"/>
      <c r="AI85" s="188"/>
      <c r="AJ85" s="188"/>
      <c r="AK85" s="188"/>
      <c r="AL85" s="188"/>
      <c r="AM85" s="188"/>
      <c r="AN85" s="188"/>
      <c r="AO85" s="188"/>
      <c r="AR85" s="48"/>
    </row>
    <row r="86" spans="1:90" s="1" customFormat="1" ht="6.95" customHeight="1">
      <c r="B86" s="31"/>
      <c r="AR86" s="31"/>
    </row>
    <row r="87" spans="1:90" s="1" customFormat="1" ht="12" customHeight="1">
      <c r="B87" s="31"/>
      <c r="C87" s="26" t="s">
        <v>20</v>
      </c>
      <c r="L87" s="50" t="str">
        <f>IF(K8="","",K8)</f>
        <v>Šternberk</v>
      </c>
      <c r="AI87" s="26" t="s">
        <v>22</v>
      </c>
      <c r="AM87" s="189">
        <f>IF(AN8= "","",AN8)</f>
        <v>45924</v>
      </c>
      <c r="AN87" s="189"/>
      <c r="AR87" s="31"/>
    </row>
    <row r="88" spans="1:90" s="1" customFormat="1" ht="6.95" customHeight="1">
      <c r="B88" s="31"/>
      <c r="AR88" s="31"/>
    </row>
    <row r="89" spans="1:90" s="1" customFormat="1" ht="15.2" customHeight="1">
      <c r="B89" s="31"/>
      <c r="C89" s="26" t="s">
        <v>23</v>
      </c>
      <c r="L89" s="3" t="str">
        <f>IF(E11= "","",E11)</f>
        <v xml:space="preserve"> </v>
      </c>
      <c r="AI89" s="26" t="s">
        <v>29</v>
      </c>
      <c r="AM89" s="190" t="str">
        <f>IF(E17="","",E17)</f>
        <v xml:space="preserve"> </v>
      </c>
      <c r="AN89" s="191"/>
      <c r="AO89" s="191"/>
      <c r="AP89" s="191"/>
      <c r="AR89" s="31"/>
      <c r="AS89" s="192" t="s">
        <v>53</v>
      </c>
      <c r="AT89" s="193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0" s="1" customFormat="1" ht="15.2" customHeight="1">
      <c r="B90" s="31"/>
      <c r="C90" s="26" t="s">
        <v>27</v>
      </c>
      <c r="L90" s="3" t="str">
        <f>IF(E14= "Vyplň údaj","",E14)</f>
        <v/>
      </c>
      <c r="AI90" s="26" t="s">
        <v>31</v>
      </c>
      <c r="AM90" s="190" t="str">
        <f>IF(E20="","",E20)</f>
        <v xml:space="preserve"> </v>
      </c>
      <c r="AN90" s="191"/>
      <c r="AO90" s="191"/>
      <c r="AP90" s="191"/>
      <c r="AR90" s="31"/>
      <c r="AS90" s="194"/>
      <c r="AT90" s="195"/>
      <c r="BD90" s="55"/>
    </row>
    <row r="91" spans="1:90" s="1" customFormat="1" ht="10.9" customHeight="1">
      <c r="B91" s="31"/>
      <c r="AR91" s="31"/>
      <c r="AS91" s="194"/>
      <c r="AT91" s="195"/>
      <c r="BD91" s="55"/>
    </row>
    <row r="92" spans="1:90" s="1" customFormat="1" ht="29.25" customHeight="1">
      <c r="B92" s="31"/>
      <c r="C92" s="196" t="s">
        <v>54</v>
      </c>
      <c r="D92" s="197"/>
      <c r="E92" s="197"/>
      <c r="F92" s="197"/>
      <c r="G92" s="197"/>
      <c r="H92" s="56"/>
      <c r="I92" s="198" t="s">
        <v>55</v>
      </c>
      <c r="J92" s="197"/>
      <c r="K92" s="197"/>
      <c r="L92" s="197"/>
      <c r="M92" s="197"/>
      <c r="N92" s="197"/>
      <c r="O92" s="197"/>
      <c r="P92" s="197"/>
      <c r="Q92" s="197"/>
      <c r="R92" s="197"/>
      <c r="S92" s="197"/>
      <c r="T92" s="197"/>
      <c r="U92" s="197"/>
      <c r="V92" s="197"/>
      <c r="W92" s="197"/>
      <c r="X92" s="197"/>
      <c r="Y92" s="197"/>
      <c r="Z92" s="197"/>
      <c r="AA92" s="197"/>
      <c r="AB92" s="197"/>
      <c r="AC92" s="197"/>
      <c r="AD92" s="197"/>
      <c r="AE92" s="197"/>
      <c r="AF92" s="197"/>
      <c r="AG92" s="199" t="s">
        <v>56</v>
      </c>
      <c r="AH92" s="197"/>
      <c r="AI92" s="197"/>
      <c r="AJ92" s="197"/>
      <c r="AK92" s="197"/>
      <c r="AL92" s="197"/>
      <c r="AM92" s="197"/>
      <c r="AN92" s="198" t="s">
        <v>57</v>
      </c>
      <c r="AO92" s="197"/>
      <c r="AP92" s="200"/>
      <c r="AQ92" s="57" t="s">
        <v>58</v>
      </c>
      <c r="AR92" s="31"/>
      <c r="AS92" s="58" t="s">
        <v>59</v>
      </c>
      <c r="AT92" s="59" t="s">
        <v>60</v>
      </c>
      <c r="AU92" s="59" t="s">
        <v>61</v>
      </c>
      <c r="AV92" s="59" t="s">
        <v>62</v>
      </c>
      <c r="AW92" s="59" t="s">
        <v>63</v>
      </c>
      <c r="AX92" s="59" t="s">
        <v>64</v>
      </c>
      <c r="AY92" s="59" t="s">
        <v>65</v>
      </c>
      <c r="AZ92" s="59" t="s">
        <v>66</v>
      </c>
      <c r="BA92" s="59" t="s">
        <v>67</v>
      </c>
      <c r="BB92" s="59" t="s">
        <v>68</v>
      </c>
      <c r="BC92" s="59" t="s">
        <v>69</v>
      </c>
      <c r="BD92" s="60" t="s">
        <v>70</v>
      </c>
    </row>
    <row r="93" spans="1:90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0" s="5" customFormat="1" ht="32.450000000000003" customHeight="1">
      <c r="B94" s="62"/>
      <c r="C94" s="63" t="s">
        <v>71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04">
        <f>ROUND(AG95,2)</f>
        <v>0</v>
      </c>
      <c r="AH94" s="204"/>
      <c r="AI94" s="204"/>
      <c r="AJ94" s="204"/>
      <c r="AK94" s="204"/>
      <c r="AL94" s="204"/>
      <c r="AM94" s="204"/>
      <c r="AN94" s="205">
        <f>SUM(AG94,AT94)</f>
        <v>0</v>
      </c>
      <c r="AO94" s="205"/>
      <c r="AP94" s="205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72</v>
      </c>
      <c r="BT94" s="71" t="s">
        <v>73</v>
      </c>
      <c r="BV94" s="71" t="s">
        <v>74</v>
      </c>
      <c r="BW94" s="71" t="s">
        <v>4</v>
      </c>
      <c r="BX94" s="71" t="s">
        <v>75</v>
      </c>
      <c r="CL94" s="71" t="s">
        <v>1</v>
      </c>
    </row>
    <row r="95" spans="1:90" s="6" customFormat="1" ht="16.5" customHeight="1">
      <c r="A95" s="72" t="s">
        <v>76</v>
      </c>
      <c r="B95" s="73"/>
      <c r="C95" s="74"/>
      <c r="D95" s="203" t="s">
        <v>14</v>
      </c>
      <c r="E95" s="203"/>
      <c r="F95" s="203"/>
      <c r="G95" s="203"/>
      <c r="H95" s="203"/>
      <c r="I95" s="75"/>
      <c r="J95" s="203" t="s">
        <v>17</v>
      </c>
      <c r="K95" s="203"/>
      <c r="L95" s="203"/>
      <c r="M95" s="203"/>
      <c r="N95" s="203"/>
      <c r="O95" s="203"/>
      <c r="P95" s="203"/>
      <c r="Q95" s="203"/>
      <c r="R95" s="203"/>
      <c r="S95" s="203"/>
      <c r="T95" s="203"/>
      <c r="U95" s="203"/>
      <c r="V95" s="203"/>
      <c r="W95" s="203"/>
      <c r="X95" s="203"/>
      <c r="Y95" s="203"/>
      <c r="Z95" s="203"/>
      <c r="AA95" s="203"/>
      <c r="AB95" s="203"/>
      <c r="AC95" s="203"/>
      <c r="AD95" s="203"/>
      <c r="AE95" s="203"/>
      <c r="AF95" s="203"/>
      <c r="AG95" s="201">
        <f>'2025 - M17 - Propustek př...'!J28</f>
        <v>0</v>
      </c>
      <c r="AH95" s="202"/>
      <c r="AI95" s="202"/>
      <c r="AJ95" s="202"/>
      <c r="AK95" s="202"/>
      <c r="AL95" s="202"/>
      <c r="AM95" s="202"/>
      <c r="AN95" s="201">
        <f>SUM(AG95,AT95)</f>
        <v>0</v>
      </c>
      <c r="AO95" s="202"/>
      <c r="AP95" s="202"/>
      <c r="AQ95" s="76" t="s">
        <v>77</v>
      </c>
      <c r="AR95" s="73"/>
      <c r="AS95" s="77">
        <v>0</v>
      </c>
      <c r="AT95" s="78">
        <f>ROUND(SUM(AV95:AW95),2)</f>
        <v>0</v>
      </c>
      <c r="AU95" s="79">
        <f>'2025 - M17 - Propustek př...'!P119</f>
        <v>0</v>
      </c>
      <c r="AV95" s="78">
        <f>'2025 - M17 - Propustek př...'!J31</f>
        <v>0</v>
      </c>
      <c r="AW95" s="78">
        <f>'2025 - M17 - Propustek př...'!J32</f>
        <v>0</v>
      </c>
      <c r="AX95" s="78">
        <f>'2025 - M17 - Propustek př...'!J33</f>
        <v>0</v>
      </c>
      <c r="AY95" s="78">
        <f>'2025 - M17 - Propustek př...'!J34</f>
        <v>0</v>
      </c>
      <c r="AZ95" s="78">
        <f>'2025 - M17 - Propustek př...'!F31</f>
        <v>0</v>
      </c>
      <c r="BA95" s="78">
        <f>'2025 - M17 - Propustek př...'!F32</f>
        <v>0</v>
      </c>
      <c r="BB95" s="78">
        <f>'2025 - M17 - Propustek př...'!F33</f>
        <v>0</v>
      </c>
      <c r="BC95" s="78">
        <f>'2025 - M17 - Propustek př...'!F34</f>
        <v>0</v>
      </c>
      <c r="BD95" s="80">
        <f>'2025 - M17 - Propustek př...'!F35</f>
        <v>0</v>
      </c>
      <c r="BT95" s="81" t="s">
        <v>78</v>
      </c>
      <c r="BU95" s="81" t="s">
        <v>79</v>
      </c>
      <c r="BV95" s="81" t="s">
        <v>74</v>
      </c>
      <c r="BW95" s="81" t="s">
        <v>4</v>
      </c>
      <c r="BX95" s="81" t="s">
        <v>75</v>
      </c>
      <c r="CL95" s="81" t="s">
        <v>1</v>
      </c>
    </row>
    <row r="96" spans="1:90" s="1" customFormat="1" ht="30" customHeight="1">
      <c r="B96" s="31"/>
      <c r="AR96" s="31"/>
    </row>
    <row r="97" spans="2:44" s="1" customFormat="1" ht="6.95" customHeight="1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31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025 - M17 - Propustek př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6" t="s">
        <v>5</v>
      </c>
      <c r="M2" s="172"/>
      <c r="N2" s="172"/>
      <c r="O2" s="172"/>
      <c r="P2" s="172"/>
      <c r="Q2" s="172"/>
      <c r="R2" s="172"/>
      <c r="S2" s="172"/>
      <c r="T2" s="172"/>
      <c r="U2" s="172"/>
      <c r="V2" s="172"/>
      <c r="AT2" s="16" t="s">
        <v>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80</v>
      </c>
    </row>
    <row r="4" spans="2:46" ht="24.95" customHeight="1">
      <c r="B4" s="19"/>
      <c r="D4" s="20" t="s">
        <v>81</v>
      </c>
      <c r="L4" s="19"/>
      <c r="M4" s="82" t="s">
        <v>10</v>
      </c>
      <c r="AT4" s="16" t="s">
        <v>3</v>
      </c>
    </row>
    <row r="5" spans="2:46" ht="6.95" customHeight="1">
      <c r="B5" s="19"/>
      <c r="L5" s="19"/>
    </row>
    <row r="6" spans="2:46" s="1" customFormat="1" ht="12" customHeight="1">
      <c r="B6" s="31"/>
      <c r="D6" s="26" t="s">
        <v>16</v>
      </c>
      <c r="L6" s="31"/>
    </row>
    <row r="7" spans="2:46" s="1" customFormat="1" ht="16.5" customHeight="1">
      <c r="B7" s="31"/>
      <c r="E7" s="187" t="s">
        <v>17</v>
      </c>
      <c r="F7" s="207"/>
      <c r="G7" s="207"/>
      <c r="H7" s="207"/>
      <c r="L7" s="31"/>
    </row>
    <row r="8" spans="2:46" s="1" customFormat="1" ht="11.25">
      <c r="B8" s="31"/>
      <c r="L8" s="31"/>
    </row>
    <row r="9" spans="2:46" s="1" customFormat="1" ht="12" customHeight="1">
      <c r="B9" s="31"/>
      <c r="D9" s="26" t="s">
        <v>18</v>
      </c>
      <c r="F9" s="24" t="s">
        <v>1</v>
      </c>
      <c r="I9" s="26" t="s">
        <v>19</v>
      </c>
      <c r="J9" s="24" t="s">
        <v>1</v>
      </c>
      <c r="L9" s="31"/>
    </row>
    <row r="10" spans="2:46" s="1" customFormat="1" ht="12" customHeight="1">
      <c r="B10" s="31"/>
      <c r="D10" s="26" t="s">
        <v>20</v>
      </c>
      <c r="F10" s="24" t="s">
        <v>21</v>
      </c>
      <c r="I10" s="26" t="s">
        <v>22</v>
      </c>
      <c r="J10" s="51">
        <f>'Rekapitulace stavby'!AN8</f>
        <v>45924</v>
      </c>
      <c r="L10" s="31"/>
    </row>
    <row r="11" spans="2:46" s="1" customFormat="1" ht="10.9" customHeight="1">
      <c r="B11" s="31"/>
      <c r="L11" s="31"/>
    </row>
    <row r="12" spans="2:46" s="1" customFormat="1" ht="12" customHeight="1">
      <c r="B12" s="31"/>
      <c r="D12" s="26" t="s">
        <v>23</v>
      </c>
      <c r="I12" s="26" t="s">
        <v>24</v>
      </c>
      <c r="J12" s="24" t="str">
        <f>IF('Rekapitulace stavby'!AN10="","",'Rekapitulace stavby'!AN10)</f>
        <v/>
      </c>
      <c r="L12" s="31"/>
    </row>
    <row r="13" spans="2:46" s="1" customFormat="1" ht="18" customHeight="1">
      <c r="B13" s="31"/>
      <c r="E13" s="24" t="str">
        <f>IF('Rekapitulace stavby'!E11="","",'Rekapitulace stavby'!E11)</f>
        <v xml:space="preserve"> </v>
      </c>
      <c r="I13" s="26" t="s">
        <v>26</v>
      </c>
      <c r="J13" s="24" t="str">
        <f>IF('Rekapitulace stavby'!AN11="","",'Rekapitulace stavby'!AN11)</f>
        <v/>
      </c>
      <c r="L13" s="31"/>
    </row>
    <row r="14" spans="2:46" s="1" customFormat="1" ht="6.95" customHeight="1">
      <c r="B14" s="31"/>
      <c r="L14" s="31"/>
    </row>
    <row r="15" spans="2:46" s="1" customFormat="1" ht="12" customHeight="1">
      <c r="B15" s="31"/>
      <c r="D15" s="26" t="s">
        <v>27</v>
      </c>
      <c r="I15" s="26" t="s">
        <v>24</v>
      </c>
      <c r="J15" s="27" t="str">
        <f>'Rekapitulace stavby'!AN13</f>
        <v>Vyplň údaj</v>
      </c>
      <c r="L15" s="31"/>
    </row>
    <row r="16" spans="2:46" s="1" customFormat="1" ht="18" customHeight="1">
      <c r="B16" s="31"/>
      <c r="E16" s="208" t="str">
        <f>'Rekapitulace stavby'!E14</f>
        <v>Vyplň údaj</v>
      </c>
      <c r="F16" s="171"/>
      <c r="G16" s="171"/>
      <c r="H16" s="171"/>
      <c r="I16" s="26" t="s">
        <v>26</v>
      </c>
      <c r="J16" s="27" t="str">
        <f>'Rekapitulace stavby'!AN14</f>
        <v>Vyplň údaj</v>
      </c>
      <c r="L16" s="31"/>
    </row>
    <row r="17" spans="2:12" s="1" customFormat="1" ht="6.95" customHeight="1">
      <c r="B17" s="31"/>
      <c r="L17" s="31"/>
    </row>
    <row r="18" spans="2:12" s="1" customFormat="1" ht="12" customHeight="1">
      <c r="B18" s="31"/>
      <c r="D18" s="26" t="s">
        <v>29</v>
      </c>
      <c r="I18" s="26" t="s">
        <v>24</v>
      </c>
      <c r="J18" s="24" t="str">
        <f>IF('Rekapitulace stavby'!AN16="","",'Rekapitulace stavby'!AN16)</f>
        <v/>
      </c>
      <c r="L18" s="31"/>
    </row>
    <row r="19" spans="2:12" s="1" customFormat="1" ht="18" customHeight="1">
      <c r="B19" s="31"/>
      <c r="E19" s="24" t="str">
        <f>IF('Rekapitulace stavby'!E17="","",'Rekapitulace stavby'!E17)</f>
        <v xml:space="preserve"> </v>
      </c>
      <c r="I19" s="26" t="s">
        <v>26</v>
      </c>
      <c r="J19" s="24" t="str">
        <f>IF('Rekapitulace stavby'!AN17="","",'Rekapitulace stavby'!AN17)</f>
        <v/>
      </c>
      <c r="L19" s="31"/>
    </row>
    <row r="20" spans="2:12" s="1" customFormat="1" ht="6.95" customHeight="1">
      <c r="B20" s="31"/>
      <c r="L20" s="31"/>
    </row>
    <row r="21" spans="2:12" s="1" customFormat="1" ht="12" customHeight="1">
      <c r="B21" s="31"/>
      <c r="D21" s="26" t="s">
        <v>31</v>
      </c>
      <c r="I21" s="26" t="s">
        <v>24</v>
      </c>
      <c r="J21" s="24" t="str">
        <f>IF('Rekapitulace stavby'!AN19="","",'Rekapitulace stavby'!AN19)</f>
        <v/>
      </c>
      <c r="L21" s="31"/>
    </row>
    <row r="22" spans="2:12" s="1" customFormat="1" ht="18" customHeight="1">
      <c r="B22" s="31"/>
      <c r="E22" s="24" t="str">
        <f>IF('Rekapitulace stavby'!E20="","",'Rekapitulace stavby'!E20)</f>
        <v xml:space="preserve"> </v>
      </c>
      <c r="I22" s="26" t="s">
        <v>26</v>
      </c>
      <c r="J22" s="24" t="str">
        <f>IF('Rekapitulace stavby'!AN20="","",'Rekapitulace stavby'!AN20)</f>
        <v/>
      </c>
      <c r="L22" s="31"/>
    </row>
    <row r="23" spans="2:12" s="1" customFormat="1" ht="6.95" customHeight="1">
      <c r="B23" s="31"/>
      <c r="L23" s="31"/>
    </row>
    <row r="24" spans="2:12" s="1" customFormat="1" ht="12" customHeight="1">
      <c r="B24" s="31"/>
      <c r="D24" s="26" t="s">
        <v>32</v>
      </c>
      <c r="L24" s="31"/>
    </row>
    <row r="25" spans="2:12" s="7" customFormat="1" ht="16.5" customHeight="1">
      <c r="B25" s="83"/>
      <c r="E25" s="176" t="s">
        <v>1</v>
      </c>
      <c r="F25" s="176"/>
      <c r="G25" s="176"/>
      <c r="H25" s="176"/>
      <c r="L25" s="83"/>
    </row>
    <row r="26" spans="2:12" s="1" customFormat="1" ht="6.95" customHeight="1">
      <c r="B26" s="31"/>
      <c r="L26" s="31"/>
    </row>
    <row r="27" spans="2:12" s="1" customFormat="1" ht="6.95" customHeight="1">
      <c r="B27" s="31"/>
      <c r="D27" s="52"/>
      <c r="E27" s="52"/>
      <c r="F27" s="52"/>
      <c r="G27" s="52"/>
      <c r="H27" s="52"/>
      <c r="I27" s="52"/>
      <c r="J27" s="52"/>
      <c r="K27" s="52"/>
      <c r="L27" s="31"/>
    </row>
    <row r="28" spans="2:12" s="1" customFormat="1" ht="25.35" customHeight="1">
      <c r="B28" s="31"/>
      <c r="D28" s="84" t="s">
        <v>33</v>
      </c>
      <c r="J28" s="65">
        <f>ROUND(J119, 2)</f>
        <v>0</v>
      </c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14.45" customHeight="1">
      <c r="B30" s="31"/>
      <c r="F30" s="34" t="s">
        <v>35</v>
      </c>
      <c r="I30" s="34" t="s">
        <v>34</v>
      </c>
      <c r="J30" s="34" t="s">
        <v>36</v>
      </c>
      <c r="L30" s="31"/>
    </row>
    <row r="31" spans="2:12" s="1" customFormat="1" ht="14.45" customHeight="1">
      <c r="B31" s="31"/>
      <c r="D31" s="54" t="s">
        <v>37</v>
      </c>
      <c r="E31" s="26" t="s">
        <v>38</v>
      </c>
      <c r="F31" s="85">
        <f>ROUND((SUM(BE119:BE161)),  2)</f>
        <v>0</v>
      </c>
      <c r="I31" s="86">
        <v>0.21</v>
      </c>
      <c r="J31" s="85">
        <f>ROUND(((SUM(BE119:BE161))*I31),  2)</f>
        <v>0</v>
      </c>
      <c r="L31" s="31"/>
    </row>
    <row r="32" spans="2:12" s="1" customFormat="1" ht="14.45" customHeight="1">
      <c r="B32" s="31"/>
      <c r="E32" s="26" t="s">
        <v>39</v>
      </c>
      <c r="F32" s="85">
        <f>ROUND((SUM(BF119:BF161)),  2)</f>
        <v>0</v>
      </c>
      <c r="I32" s="86">
        <v>0.15</v>
      </c>
      <c r="J32" s="85">
        <f>ROUND(((SUM(BF119:BF161))*I32),  2)</f>
        <v>0</v>
      </c>
      <c r="L32" s="31"/>
    </row>
    <row r="33" spans="2:12" s="1" customFormat="1" ht="14.45" hidden="1" customHeight="1">
      <c r="B33" s="31"/>
      <c r="E33" s="26" t="s">
        <v>40</v>
      </c>
      <c r="F33" s="85">
        <f>ROUND((SUM(BG119:BG161)),  2)</f>
        <v>0</v>
      </c>
      <c r="I33" s="86">
        <v>0.21</v>
      </c>
      <c r="J33" s="85">
        <f>0</f>
        <v>0</v>
      </c>
      <c r="L33" s="31"/>
    </row>
    <row r="34" spans="2:12" s="1" customFormat="1" ht="14.45" hidden="1" customHeight="1">
      <c r="B34" s="31"/>
      <c r="E34" s="26" t="s">
        <v>41</v>
      </c>
      <c r="F34" s="85">
        <f>ROUND((SUM(BH119:BH161)),  2)</f>
        <v>0</v>
      </c>
      <c r="I34" s="86">
        <v>0.15</v>
      </c>
      <c r="J34" s="85">
        <f>0</f>
        <v>0</v>
      </c>
      <c r="L34" s="31"/>
    </row>
    <row r="35" spans="2:12" s="1" customFormat="1" ht="14.45" hidden="1" customHeight="1">
      <c r="B35" s="31"/>
      <c r="E35" s="26" t="s">
        <v>42</v>
      </c>
      <c r="F35" s="85">
        <f>ROUND((SUM(BI119:BI161)),  2)</f>
        <v>0</v>
      </c>
      <c r="I35" s="86">
        <v>0</v>
      </c>
      <c r="J35" s="85">
        <f>0</f>
        <v>0</v>
      </c>
      <c r="L35" s="31"/>
    </row>
    <row r="36" spans="2:12" s="1" customFormat="1" ht="6.95" customHeight="1">
      <c r="B36" s="31"/>
      <c r="L36" s="31"/>
    </row>
    <row r="37" spans="2:12" s="1" customFormat="1" ht="25.35" customHeight="1">
      <c r="B37" s="31"/>
      <c r="C37" s="87"/>
      <c r="D37" s="88" t="s">
        <v>43</v>
      </c>
      <c r="E37" s="56"/>
      <c r="F37" s="56"/>
      <c r="G37" s="89" t="s">
        <v>44</v>
      </c>
      <c r="H37" s="90" t="s">
        <v>45</v>
      </c>
      <c r="I37" s="56"/>
      <c r="J37" s="91">
        <f>SUM(J28:J35)</f>
        <v>0</v>
      </c>
      <c r="K37" s="92"/>
      <c r="L37" s="31"/>
    </row>
    <row r="38" spans="2:12" s="1" customFormat="1" ht="14.45" customHeight="1">
      <c r="B38" s="31"/>
      <c r="L38" s="31"/>
    </row>
    <row r="39" spans="2:12" ht="14.45" customHeight="1">
      <c r="B39" s="19"/>
      <c r="L39" s="19"/>
    </row>
    <row r="40" spans="2:12" ht="14.45" customHeight="1">
      <c r="B40" s="19"/>
      <c r="L40" s="19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48</v>
      </c>
      <c r="E61" s="33"/>
      <c r="F61" s="93" t="s">
        <v>49</v>
      </c>
      <c r="G61" s="42" t="s">
        <v>48</v>
      </c>
      <c r="H61" s="33"/>
      <c r="I61" s="33"/>
      <c r="J61" s="94" t="s">
        <v>49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48</v>
      </c>
      <c r="E76" s="33"/>
      <c r="F76" s="93" t="s">
        <v>49</v>
      </c>
      <c r="G76" s="42" t="s">
        <v>48</v>
      </c>
      <c r="H76" s="33"/>
      <c r="I76" s="33"/>
      <c r="J76" s="94" t="s">
        <v>49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82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187" t="str">
        <f>E7</f>
        <v>M17 - Propustek přes Těšíkovský potok</v>
      </c>
      <c r="F85" s="207"/>
      <c r="G85" s="207"/>
      <c r="H85" s="207"/>
      <c r="L85" s="31"/>
    </row>
    <row r="86" spans="2:47" s="1" customFormat="1" ht="6.95" customHeight="1">
      <c r="B86" s="31"/>
      <c r="L86" s="31"/>
    </row>
    <row r="87" spans="2:47" s="1" customFormat="1" ht="12" customHeight="1">
      <c r="B87" s="31"/>
      <c r="C87" s="26" t="s">
        <v>20</v>
      </c>
      <c r="F87" s="24" t="str">
        <f>F10</f>
        <v>Šternberk</v>
      </c>
      <c r="I87" s="26" t="s">
        <v>22</v>
      </c>
      <c r="J87" s="51">
        <f>IF(J10="","",J10)</f>
        <v>45924</v>
      </c>
      <c r="L87" s="31"/>
    </row>
    <row r="88" spans="2:47" s="1" customFormat="1" ht="6.95" customHeight="1">
      <c r="B88" s="31"/>
      <c r="L88" s="31"/>
    </row>
    <row r="89" spans="2:47" s="1" customFormat="1" ht="15.2" customHeight="1">
      <c r="B89" s="31"/>
      <c r="C89" s="26" t="s">
        <v>23</v>
      </c>
      <c r="F89" s="24" t="str">
        <f>E13</f>
        <v xml:space="preserve"> </v>
      </c>
      <c r="I89" s="26" t="s">
        <v>29</v>
      </c>
      <c r="J89" s="29" t="str">
        <f>E19</f>
        <v xml:space="preserve"> </v>
      </c>
      <c r="L89" s="31"/>
    </row>
    <row r="90" spans="2:47" s="1" customFormat="1" ht="15.2" customHeight="1">
      <c r="B90" s="31"/>
      <c r="C90" s="26" t="s">
        <v>27</v>
      </c>
      <c r="F90" s="24" t="str">
        <f>IF(E16="","",E16)</f>
        <v>Vyplň údaj</v>
      </c>
      <c r="I90" s="26" t="s">
        <v>31</v>
      </c>
      <c r="J90" s="29" t="str">
        <f>E22</f>
        <v xml:space="preserve"> </v>
      </c>
      <c r="L90" s="31"/>
    </row>
    <row r="91" spans="2:47" s="1" customFormat="1" ht="10.35" customHeight="1">
      <c r="B91" s="31"/>
      <c r="L91" s="31"/>
    </row>
    <row r="92" spans="2:47" s="1" customFormat="1" ht="29.25" customHeight="1">
      <c r="B92" s="31"/>
      <c r="C92" s="95" t="s">
        <v>83</v>
      </c>
      <c r="D92" s="87"/>
      <c r="E92" s="87"/>
      <c r="F92" s="87"/>
      <c r="G92" s="87"/>
      <c r="H92" s="87"/>
      <c r="I92" s="87"/>
      <c r="J92" s="96" t="s">
        <v>84</v>
      </c>
      <c r="K92" s="87"/>
      <c r="L92" s="31"/>
    </row>
    <row r="93" spans="2:47" s="1" customFormat="1" ht="10.35" customHeight="1">
      <c r="B93" s="31"/>
      <c r="L93" s="31"/>
    </row>
    <row r="94" spans="2:47" s="1" customFormat="1" ht="22.9" customHeight="1">
      <c r="B94" s="31"/>
      <c r="C94" s="97" t="s">
        <v>85</v>
      </c>
      <c r="J94" s="65">
        <f>J119</f>
        <v>0</v>
      </c>
      <c r="L94" s="31"/>
      <c r="AU94" s="16" t="s">
        <v>86</v>
      </c>
    </row>
    <row r="95" spans="2:47" s="8" customFormat="1" ht="24.95" customHeight="1">
      <c r="B95" s="98"/>
      <c r="D95" s="99" t="s">
        <v>87</v>
      </c>
      <c r="E95" s="100"/>
      <c r="F95" s="100"/>
      <c r="G95" s="100"/>
      <c r="H95" s="100"/>
      <c r="I95" s="100"/>
      <c r="J95" s="101">
        <f>J120</f>
        <v>0</v>
      </c>
      <c r="L95" s="98"/>
    </row>
    <row r="96" spans="2:47" s="9" customFormat="1" ht="19.899999999999999" customHeight="1">
      <c r="B96" s="102"/>
      <c r="D96" s="103" t="s">
        <v>88</v>
      </c>
      <c r="E96" s="104"/>
      <c r="F96" s="104"/>
      <c r="G96" s="104"/>
      <c r="H96" s="104"/>
      <c r="I96" s="104"/>
      <c r="J96" s="105">
        <f>J121</f>
        <v>0</v>
      </c>
      <c r="L96" s="102"/>
    </row>
    <row r="97" spans="2:12" s="9" customFormat="1" ht="19.899999999999999" customHeight="1">
      <c r="B97" s="102"/>
      <c r="D97" s="103" t="s">
        <v>89</v>
      </c>
      <c r="E97" s="104"/>
      <c r="F97" s="104"/>
      <c r="G97" s="104"/>
      <c r="H97" s="104"/>
      <c r="I97" s="104"/>
      <c r="J97" s="105">
        <f>J124</f>
        <v>0</v>
      </c>
      <c r="L97" s="102"/>
    </row>
    <row r="98" spans="2:12" s="8" customFormat="1" ht="24.95" customHeight="1">
      <c r="B98" s="98"/>
      <c r="D98" s="99" t="s">
        <v>90</v>
      </c>
      <c r="E98" s="100"/>
      <c r="F98" s="100"/>
      <c r="G98" s="100"/>
      <c r="H98" s="100"/>
      <c r="I98" s="100"/>
      <c r="J98" s="101">
        <f>J153</f>
        <v>0</v>
      </c>
      <c r="L98" s="98"/>
    </row>
    <row r="99" spans="2:12" s="8" customFormat="1" ht="24.95" customHeight="1">
      <c r="B99" s="98"/>
      <c r="D99" s="99" t="s">
        <v>91</v>
      </c>
      <c r="E99" s="100"/>
      <c r="F99" s="100"/>
      <c r="G99" s="100"/>
      <c r="H99" s="100"/>
      <c r="I99" s="100"/>
      <c r="J99" s="101">
        <f>J154</f>
        <v>0</v>
      </c>
      <c r="L99" s="98"/>
    </row>
    <row r="100" spans="2:12" s="9" customFormat="1" ht="19.899999999999999" customHeight="1">
      <c r="B100" s="102"/>
      <c r="D100" s="103" t="s">
        <v>92</v>
      </c>
      <c r="E100" s="104"/>
      <c r="F100" s="104"/>
      <c r="G100" s="104"/>
      <c r="H100" s="104"/>
      <c r="I100" s="104"/>
      <c r="J100" s="105">
        <f>J157</f>
        <v>0</v>
      </c>
      <c r="L100" s="102"/>
    </row>
    <row r="101" spans="2:12" s="9" customFormat="1" ht="19.899999999999999" customHeight="1">
      <c r="B101" s="102"/>
      <c r="D101" s="103" t="s">
        <v>93</v>
      </c>
      <c r="E101" s="104"/>
      <c r="F101" s="104"/>
      <c r="G101" s="104"/>
      <c r="H101" s="104"/>
      <c r="I101" s="104"/>
      <c r="J101" s="105">
        <f>J160</f>
        <v>0</v>
      </c>
      <c r="L101" s="102"/>
    </row>
    <row r="102" spans="2:12" s="1" customFormat="1" ht="21.75" customHeight="1">
      <c r="B102" s="31"/>
      <c r="L102" s="31"/>
    </row>
    <row r="103" spans="2:12" s="1" customFormat="1" ht="6.95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31"/>
    </row>
    <row r="107" spans="2:12" s="1" customFormat="1" ht="6.95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31"/>
    </row>
    <row r="108" spans="2:12" s="1" customFormat="1" ht="24.95" customHeight="1">
      <c r="B108" s="31"/>
      <c r="C108" s="20" t="s">
        <v>94</v>
      </c>
      <c r="L108" s="31"/>
    </row>
    <row r="109" spans="2:12" s="1" customFormat="1" ht="6.95" customHeight="1">
      <c r="B109" s="31"/>
      <c r="L109" s="31"/>
    </row>
    <row r="110" spans="2:12" s="1" customFormat="1" ht="12" customHeight="1">
      <c r="B110" s="31"/>
      <c r="C110" s="26" t="s">
        <v>16</v>
      </c>
      <c r="L110" s="31"/>
    </row>
    <row r="111" spans="2:12" s="1" customFormat="1" ht="16.5" customHeight="1">
      <c r="B111" s="31"/>
      <c r="E111" s="187" t="str">
        <f>E7</f>
        <v>M17 - Propustek přes Těšíkovský potok</v>
      </c>
      <c r="F111" s="207"/>
      <c r="G111" s="207"/>
      <c r="H111" s="207"/>
      <c r="L111" s="31"/>
    </row>
    <row r="112" spans="2:12" s="1" customFormat="1" ht="6.95" customHeight="1">
      <c r="B112" s="31"/>
      <c r="L112" s="31"/>
    </row>
    <row r="113" spans="2:65" s="1" customFormat="1" ht="12" customHeight="1">
      <c r="B113" s="31"/>
      <c r="C113" s="26" t="s">
        <v>20</v>
      </c>
      <c r="F113" s="24" t="str">
        <f>F10</f>
        <v>Šternberk</v>
      </c>
      <c r="I113" s="26" t="s">
        <v>22</v>
      </c>
      <c r="J113" s="51">
        <f>IF(J10="","",J10)</f>
        <v>45924</v>
      </c>
      <c r="L113" s="31"/>
    </row>
    <row r="114" spans="2:65" s="1" customFormat="1" ht="6.95" customHeight="1">
      <c r="B114" s="31"/>
      <c r="L114" s="31"/>
    </row>
    <row r="115" spans="2:65" s="1" customFormat="1" ht="15.2" customHeight="1">
      <c r="B115" s="31"/>
      <c r="C115" s="26" t="s">
        <v>23</v>
      </c>
      <c r="F115" s="24" t="str">
        <f>E13</f>
        <v xml:space="preserve"> </v>
      </c>
      <c r="I115" s="26" t="s">
        <v>29</v>
      </c>
      <c r="J115" s="29" t="str">
        <f>E19</f>
        <v xml:space="preserve"> </v>
      </c>
      <c r="L115" s="31"/>
    </row>
    <row r="116" spans="2:65" s="1" customFormat="1" ht="15.2" customHeight="1">
      <c r="B116" s="31"/>
      <c r="C116" s="26" t="s">
        <v>27</v>
      </c>
      <c r="F116" s="24" t="str">
        <f>IF(E16="","",E16)</f>
        <v>Vyplň údaj</v>
      </c>
      <c r="I116" s="26" t="s">
        <v>31</v>
      </c>
      <c r="J116" s="29" t="str">
        <f>E22</f>
        <v xml:space="preserve"> </v>
      </c>
      <c r="L116" s="31"/>
    </row>
    <row r="117" spans="2:65" s="1" customFormat="1" ht="10.35" customHeight="1">
      <c r="B117" s="31"/>
      <c r="L117" s="31"/>
    </row>
    <row r="118" spans="2:65" s="10" customFormat="1" ht="29.25" customHeight="1">
      <c r="B118" s="106"/>
      <c r="C118" s="107" t="s">
        <v>95</v>
      </c>
      <c r="D118" s="108" t="s">
        <v>58</v>
      </c>
      <c r="E118" s="108" t="s">
        <v>54</v>
      </c>
      <c r="F118" s="108" t="s">
        <v>55</v>
      </c>
      <c r="G118" s="108" t="s">
        <v>96</v>
      </c>
      <c r="H118" s="108" t="s">
        <v>97</v>
      </c>
      <c r="I118" s="108" t="s">
        <v>98</v>
      </c>
      <c r="J118" s="109" t="s">
        <v>84</v>
      </c>
      <c r="K118" s="110" t="s">
        <v>99</v>
      </c>
      <c r="L118" s="106"/>
      <c r="M118" s="58" t="s">
        <v>1</v>
      </c>
      <c r="N118" s="59" t="s">
        <v>37</v>
      </c>
      <c r="O118" s="59" t="s">
        <v>100</v>
      </c>
      <c r="P118" s="59" t="s">
        <v>101</v>
      </c>
      <c r="Q118" s="59" t="s">
        <v>102</v>
      </c>
      <c r="R118" s="59" t="s">
        <v>103</v>
      </c>
      <c r="S118" s="59" t="s">
        <v>104</v>
      </c>
      <c r="T118" s="60" t="s">
        <v>105</v>
      </c>
    </row>
    <row r="119" spans="2:65" s="1" customFormat="1" ht="22.9" customHeight="1">
      <c r="B119" s="31"/>
      <c r="C119" s="63" t="s">
        <v>106</v>
      </c>
      <c r="J119" s="111">
        <f>BK119</f>
        <v>0</v>
      </c>
      <c r="L119" s="31"/>
      <c r="M119" s="61"/>
      <c r="N119" s="52"/>
      <c r="O119" s="52"/>
      <c r="P119" s="112">
        <f>P120+P153+P154</f>
        <v>0</v>
      </c>
      <c r="Q119" s="52"/>
      <c r="R119" s="112">
        <f>R120+R153+R154</f>
        <v>3.8672999999999993</v>
      </c>
      <c r="S119" s="52"/>
      <c r="T119" s="113">
        <f>T120+T153+T154</f>
        <v>0</v>
      </c>
      <c r="AT119" s="16" t="s">
        <v>72</v>
      </c>
      <c r="AU119" s="16" t="s">
        <v>86</v>
      </c>
      <c r="BK119" s="114">
        <f>BK120+BK153+BK154</f>
        <v>0</v>
      </c>
    </row>
    <row r="120" spans="2:65" s="11" customFormat="1" ht="25.9" customHeight="1">
      <c r="B120" s="115"/>
      <c r="D120" s="116" t="s">
        <v>72</v>
      </c>
      <c r="E120" s="117" t="s">
        <v>107</v>
      </c>
      <c r="F120" s="117" t="s">
        <v>108</v>
      </c>
      <c r="I120" s="118"/>
      <c r="J120" s="119">
        <f>BK120</f>
        <v>0</v>
      </c>
      <c r="L120" s="115"/>
      <c r="M120" s="120"/>
      <c r="P120" s="121">
        <f>P121+P124</f>
        <v>0</v>
      </c>
      <c r="R120" s="121">
        <f>R121+R124</f>
        <v>3.8672999999999993</v>
      </c>
      <c r="T120" s="122">
        <f>T121+T124</f>
        <v>0</v>
      </c>
      <c r="AR120" s="116" t="s">
        <v>78</v>
      </c>
      <c r="AT120" s="123" t="s">
        <v>72</v>
      </c>
      <c r="AU120" s="123" t="s">
        <v>73</v>
      </c>
      <c r="AY120" s="116" t="s">
        <v>109</v>
      </c>
      <c r="BK120" s="124">
        <f>BK121+BK124</f>
        <v>0</v>
      </c>
    </row>
    <row r="121" spans="2:65" s="11" customFormat="1" ht="22.9" customHeight="1">
      <c r="B121" s="115"/>
      <c r="D121" s="116" t="s">
        <v>72</v>
      </c>
      <c r="E121" s="125" t="s">
        <v>110</v>
      </c>
      <c r="F121" s="125" t="s">
        <v>111</v>
      </c>
      <c r="I121" s="118"/>
      <c r="J121" s="126">
        <f>BK121</f>
        <v>0</v>
      </c>
      <c r="L121" s="115"/>
      <c r="M121" s="120"/>
      <c r="P121" s="121">
        <f>SUM(P122:P123)</f>
        <v>0</v>
      </c>
      <c r="R121" s="121">
        <f>SUM(R122:R123)</f>
        <v>3.6434999999999995</v>
      </c>
      <c r="T121" s="122">
        <f>SUM(T122:T123)</f>
        <v>0</v>
      </c>
      <c r="AR121" s="116" t="s">
        <v>78</v>
      </c>
      <c r="AT121" s="123" t="s">
        <v>72</v>
      </c>
      <c r="AU121" s="123" t="s">
        <v>78</v>
      </c>
      <c r="AY121" s="116" t="s">
        <v>109</v>
      </c>
      <c r="BK121" s="124">
        <f>SUM(BK122:BK123)</f>
        <v>0</v>
      </c>
    </row>
    <row r="122" spans="2:65" s="1" customFormat="1" ht="37.9" customHeight="1">
      <c r="B122" s="127"/>
      <c r="C122" s="128" t="s">
        <v>78</v>
      </c>
      <c r="D122" s="128" t="s">
        <v>112</v>
      </c>
      <c r="E122" s="129" t="s">
        <v>113</v>
      </c>
      <c r="F122" s="130" t="s">
        <v>114</v>
      </c>
      <c r="G122" s="131" t="s">
        <v>115</v>
      </c>
      <c r="H122" s="132">
        <v>1.5</v>
      </c>
      <c r="I122" s="133"/>
      <c r="J122" s="134">
        <f>ROUND(I122*H122,2)</f>
        <v>0</v>
      </c>
      <c r="K122" s="135"/>
      <c r="L122" s="31"/>
      <c r="M122" s="136" t="s">
        <v>1</v>
      </c>
      <c r="N122" s="137" t="s">
        <v>38</v>
      </c>
      <c r="P122" s="138">
        <f>O122*H122</f>
        <v>0</v>
      </c>
      <c r="Q122" s="138">
        <v>2.4289999999999998</v>
      </c>
      <c r="R122" s="138">
        <f>Q122*H122</f>
        <v>3.6434999999999995</v>
      </c>
      <c r="S122" s="138">
        <v>0</v>
      </c>
      <c r="T122" s="139">
        <f>S122*H122</f>
        <v>0</v>
      </c>
      <c r="AR122" s="140" t="s">
        <v>110</v>
      </c>
      <c r="AT122" s="140" t="s">
        <v>112</v>
      </c>
      <c r="AU122" s="140" t="s">
        <v>80</v>
      </c>
      <c r="AY122" s="16" t="s">
        <v>109</v>
      </c>
      <c r="BE122" s="141">
        <f>IF(N122="základní",J122,0)</f>
        <v>0</v>
      </c>
      <c r="BF122" s="141">
        <f>IF(N122="snížená",J122,0)</f>
        <v>0</v>
      </c>
      <c r="BG122" s="141">
        <f>IF(N122="zákl. přenesená",J122,0)</f>
        <v>0</v>
      </c>
      <c r="BH122" s="141">
        <f>IF(N122="sníž. přenesená",J122,0)</f>
        <v>0</v>
      </c>
      <c r="BI122" s="141">
        <f>IF(N122="nulová",J122,0)</f>
        <v>0</v>
      </c>
      <c r="BJ122" s="16" t="s">
        <v>78</v>
      </c>
      <c r="BK122" s="141">
        <f>ROUND(I122*H122,2)</f>
        <v>0</v>
      </c>
      <c r="BL122" s="16" t="s">
        <v>110</v>
      </c>
      <c r="BM122" s="140" t="s">
        <v>116</v>
      </c>
    </row>
    <row r="123" spans="2:65" s="1" customFormat="1" ht="49.15" customHeight="1">
      <c r="B123" s="127"/>
      <c r="C123" s="128" t="s">
        <v>80</v>
      </c>
      <c r="D123" s="128" t="s">
        <v>112</v>
      </c>
      <c r="E123" s="129" t="s">
        <v>117</v>
      </c>
      <c r="F123" s="130" t="s">
        <v>118</v>
      </c>
      <c r="G123" s="131" t="s">
        <v>115</v>
      </c>
      <c r="H123" s="132">
        <v>3</v>
      </c>
      <c r="I123" s="133"/>
      <c r="J123" s="134">
        <f>ROUND(I123*H123,2)</f>
        <v>0</v>
      </c>
      <c r="K123" s="135"/>
      <c r="L123" s="31"/>
      <c r="M123" s="136" t="s">
        <v>1</v>
      </c>
      <c r="N123" s="137" t="s">
        <v>38</v>
      </c>
      <c r="P123" s="138">
        <f>O123*H123</f>
        <v>0</v>
      </c>
      <c r="Q123" s="138">
        <v>0</v>
      </c>
      <c r="R123" s="138">
        <f>Q123*H123</f>
        <v>0</v>
      </c>
      <c r="S123" s="138">
        <v>0</v>
      </c>
      <c r="T123" s="139">
        <f>S123*H123</f>
        <v>0</v>
      </c>
      <c r="AR123" s="140" t="s">
        <v>110</v>
      </c>
      <c r="AT123" s="140" t="s">
        <v>112</v>
      </c>
      <c r="AU123" s="140" t="s">
        <v>80</v>
      </c>
      <c r="AY123" s="16" t="s">
        <v>109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6" t="s">
        <v>78</v>
      </c>
      <c r="BK123" s="141">
        <f>ROUND(I123*H123,2)</f>
        <v>0</v>
      </c>
      <c r="BL123" s="16" t="s">
        <v>110</v>
      </c>
      <c r="BM123" s="140" t="s">
        <v>119</v>
      </c>
    </row>
    <row r="124" spans="2:65" s="11" customFormat="1" ht="22.9" customHeight="1">
      <c r="B124" s="115"/>
      <c r="D124" s="116" t="s">
        <v>72</v>
      </c>
      <c r="E124" s="125" t="s">
        <v>120</v>
      </c>
      <c r="F124" s="125" t="s">
        <v>121</v>
      </c>
      <c r="I124" s="118"/>
      <c r="J124" s="126">
        <f>BK124</f>
        <v>0</v>
      </c>
      <c r="L124" s="115"/>
      <c r="M124" s="120"/>
      <c r="P124" s="121">
        <f>SUM(P125:P152)</f>
        <v>0</v>
      </c>
      <c r="R124" s="121">
        <f>SUM(R125:R152)</f>
        <v>0.2238</v>
      </c>
      <c r="T124" s="122">
        <f>SUM(T125:T152)</f>
        <v>0</v>
      </c>
      <c r="AR124" s="116" t="s">
        <v>78</v>
      </c>
      <c r="AT124" s="123" t="s">
        <v>72</v>
      </c>
      <c r="AU124" s="123" t="s">
        <v>78</v>
      </c>
      <c r="AY124" s="116" t="s">
        <v>109</v>
      </c>
      <c r="BK124" s="124">
        <f>SUM(BK125:BK152)</f>
        <v>0</v>
      </c>
    </row>
    <row r="125" spans="2:65" s="1" customFormat="1" ht="24.2" customHeight="1">
      <c r="B125" s="127"/>
      <c r="C125" s="128" t="s">
        <v>122</v>
      </c>
      <c r="D125" s="128" t="s">
        <v>112</v>
      </c>
      <c r="E125" s="129" t="s">
        <v>123</v>
      </c>
      <c r="F125" s="130" t="s">
        <v>124</v>
      </c>
      <c r="G125" s="131" t="s">
        <v>125</v>
      </c>
      <c r="H125" s="132">
        <v>20</v>
      </c>
      <c r="I125" s="133"/>
      <c r="J125" s="134">
        <f>ROUND(I125*H125,2)</f>
        <v>0</v>
      </c>
      <c r="K125" s="135"/>
      <c r="L125" s="31"/>
      <c r="M125" s="136" t="s">
        <v>1</v>
      </c>
      <c r="N125" s="137" t="s">
        <v>38</v>
      </c>
      <c r="P125" s="138">
        <f>O125*H125</f>
        <v>0</v>
      </c>
      <c r="Q125" s="138">
        <v>0</v>
      </c>
      <c r="R125" s="138">
        <f>Q125*H125</f>
        <v>0</v>
      </c>
      <c r="S125" s="138">
        <v>0</v>
      </c>
      <c r="T125" s="139">
        <f>S125*H125</f>
        <v>0</v>
      </c>
      <c r="AR125" s="140" t="s">
        <v>110</v>
      </c>
      <c r="AT125" s="140" t="s">
        <v>112</v>
      </c>
      <c r="AU125" s="140" t="s">
        <v>80</v>
      </c>
      <c r="AY125" s="16" t="s">
        <v>109</v>
      </c>
      <c r="BE125" s="141">
        <f>IF(N125="základní",J125,0)</f>
        <v>0</v>
      </c>
      <c r="BF125" s="141">
        <f>IF(N125="snížená",J125,0)</f>
        <v>0</v>
      </c>
      <c r="BG125" s="141">
        <f>IF(N125="zákl. přenesená",J125,0)</f>
        <v>0</v>
      </c>
      <c r="BH125" s="141">
        <f>IF(N125="sníž. přenesená",J125,0)</f>
        <v>0</v>
      </c>
      <c r="BI125" s="141">
        <f>IF(N125="nulová",J125,0)</f>
        <v>0</v>
      </c>
      <c r="BJ125" s="16" t="s">
        <v>78</v>
      </c>
      <c r="BK125" s="141">
        <f>ROUND(I125*H125,2)</f>
        <v>0</v>
      </c>
      <c r="BL125" s="16" t="s">
        <v>110</v>
      </c>
      <c r="BM125" s="140" t="s">
        <v>126</v>
      </c>
    </row>
    <row r="126" spans="2:65" s="1" customFormat="1" ht="24.2" customHeight="1">
      <c r="B126" s="127"/>
      <c r="C126" s="128" t="s">
        <v>110</v>
      </c>
      <c r="D126" s="128" t="s">
        <v>112</v>
      </c>
      <c r="E126" s="129" t="s">
        <v>127</v>
      </c>
      <c r="F126" s="130" t="s">
        <v>124</v>
      </c>
      <c r="G126" s="131" t="s">
        <v>125</v>
      </c>
      <c r="H126" s="132">
        <v>20</v>
      </c>
      <c r="I126" s="133"/>
      <c r="J126" s="134">
        <f>ROUND(I126*H126,2)</f>
        <v>0</v>
      </c>
      <c r="K126" s="135"/>
      <c r="L126" s="31"/>
      <c r="M126" s="136" t="s">
        <v>1</v>
      </c>
      <c r="N126" s="137" t="s">
        <v>38</v>
      </c>
      <c r="P126" s="138">
        <f>O126*H126</f>
        <v>0</v>
      </c>
      <c r="Q126" s="138">
        <v>0</v>
      </c>
      <c r="R126" s="138">
        <f>Q126*H126</f>
        <v>0</v>
      </c>
      <c r="S126" s="138">
        <v>0</v>
      </c>
      <c r="T126" s="139">
        <f>S126*H126</f>
        <v>0</v>
      </c>
      <c r="AR126" s="140" t="s">
        <v>110</v>
      </c>
      <c r="AT126" s="140" t="s">
        <v>112</v>
      </c>
      <c r="AU126" s="140" t="s">
        <v>80</v>
      </c>
      <c r="AY126" s="16" t="s">
        <v>109</v>
      </c>
      <c r="BE126" s="141">
        <f>IF(N126="základní",J126,0)</f>
        <v>0</v>
      </c>
      <c r="BF126" s="141">
        <f>IF(N126="snížená",J126,0)</f>
        <v>0</v>
      </c>
      <c r="BG126" s="141">
        <f>IF(N126="zákl. přenesená",J126,0)</f>
        <v>0</v>
      </c>
      <c r="BH126" s="141">
        <f>IF(N126="sníž. přenesená",J126,0)</f>
        <v>0</v>
      </c>
      <c r="BI126" s="141">
        <f>IF(N126="nulová",J126,0)</f>
        <v>0</v>
      </c>
      <c r="BJ126" s="16" t="s">
        <v>78</v>
      </c>
      <c r="BK126" s="141">
        <f>ROUND(I126*H126,2)</f>
        <v>0</v>
      </c>
      <c r="BL126" s="16" t="s">
        <v>110</v>
      </c>
      <c r="BM126" s="140" t="s">
        <v>128</v>
      </c>
    </row>
    <row r="127" spans="2:65" s="12" customFormat="1" ht="11.25">
      <c r="B127" s="142"/>
      <c r="D127" s="143" t="s">
        <v>129</v>
      </c>
      <c r="E127" s="144" t="s">
        <v>1</v>
      </c>
      <c r="F127" s="145" t="s">
        <v>130</v>
      </c>
      <c r="H127" s="144" t="s">
        <v>1</v>
      </c>
      <c r="I127" s="146"/>
      <c r="L127" s="142"/>
      <c r="M127" s="147"/>
      <c r="T127" s="148"/>
      <c r="AT127" s="144" t="s">
        <v>129</v>
      </c>
      <c r="AU127" s="144" t="s">
        <v>80</v>
      </c>
      <c r="AV127" s="12" t="s">
        <v>78</v>
      </c>
      <c r="AW127" s="12" t="s">
        <v>30</v>
      </c>
      <c r="AX127" s="12" t="s">
        <v>73</v>
      </c>
      <c r="AY127" s="144" t="s">
        <v>109</v>
      </c>
    </row>
    <row r="128" spans="2:65" s="13" customFormat="1" ht="11.25">
      <c r="B128" s="149"/>
      <c r="D128" s="143" t="s">
        <v>129</v>
      </c>
      <c r="E128" s="150" t="s">
        <v>1</v>
      </c>
      <c r="F128" s="151" t="s">
        <v>131</v>
      </c>
      <c r="H128" s="152">
        <v>20</v>
      </c>
      <c r="I128" s="153"/>
      <c r="L128" s="149"/>
      <c r="M128" s="154"/>
      <c r="T128" s="155"/>
      <c r="AT128" s="150" t="s">
        <v>129</v>
      </c>
      <c r="AU128" s="150" t="s">
        <v>80</v>
      </c>
      <c r="AV128" s="13" t="s">
        <v>80</v>
      </c>
      <c r="AW128" s="13" t="s">
        <v>30</v>
      </c>
      <c r="AX128" s="13" t="s">
        <v>78</v>
      </c>
      <c r="AY128" s="150" t="s">
        <v>109</v>
      </c>
    </row>
    <row r="129" spans="2:65" s="1" customFormat="1" ht="44.25" customHeight="1">
      <c r="B129" s="127"/>
      <c r="C129" s="128" t="s">
        <v>132</v>
      </c>
      <c r="D129" s="128" t="s">
        <v>112</v>
      </c>
      <c r="E129" s="129" t="s">
        <v>133</v>
      </c>
      <c r="F129" s="130" t="s">
        <v>134</v>
      </c>
      <c r="G129" s="131" t="s">
        <v>135</v>
      </c>
      <c r="H129" s="132">
        <v>15</v>
      </c>
      <c r="I129" s="133"/>
      <c r="J129" s="134">
        <f>ROUND(I129*H129,2)</f>
        <v>0</v>
      </c>
      <c r="K129" s="135"/>
      <c r="L129" s="31"/>
      <c r="M129" s="136" t="s">
        <v>1</v>
      </c>
      <c r="N129" s="137" t="s">
        <v>38</v>
      </c>
      <c r="P129" s="138">
        <f>O129*H129</f>
        <v>0</v>
      </c>
      <c r="Q129" s="138">
        <v>0</v>
      </c>
      <c r="R129" s="138">
        <f>Q129*H129</f>
        <v>0</v>
      </c>
      <c r="S129" s="138">
        <v>0</v>
      </c>
      <c r="T129" s="139">
        <f>S129*H129</f>
        <v>0</v>
      </c>
      <c r="AR129" s="140" t="s">
        <v>110</v>
      </c>
      <c r="AT129" s="140" t="s">
        <v>112</v>
      </c>
      <c r="AU129" s="140" t="s">
        <v>80</v>
      </c>
      <c r="AY129" s="16" t="s">
        <v>109</v>
      </c>
      <c r="BE129" s="141">
        <f>IF(N129="základní",J129,0)</f>
        <v>0</v>
      </c>
      <c r="BF129" s="141">
        <f>IF(N129="snížená",J129,0)</f>
        <v>0</v>
      </c>
      <c r="BG129" s="141">
        <f>IF(N129="zákl. přenesená",J129,0)</f>
        <v>0</v>
      </c>
      <c r="BH129" s="141">
        <f>IF(N129="sníž. přenesená",J129,0)</f>
        <v>0</v>
      </c>
      <c r="BI129" s="141">
        <f>IF(N129="nulová",J129,0)</f>
        <v>0</v>
      </c>
      <c r="BJ129" s="16" t="s">
        <v>78</v>
      </c>
      <c r="BK129" s="141">
        <f>ROUND(I129*H129,2)</f>
        <v>0</v>
      </c>
      <c r="BL129" s="16" t="s">
        <v>110</v>
      </c>
      <c r="BM129" s="140" t="s">
        <v>136</v>
      </c>
    </row>
    <row r="130" spans="2:65" s="1" customFormat="1" ht="49.15" customHeight="1">
      <c r="B130" s="127"/>
      <c r="C130" s="128" t="s">
        <v>137</v>
      </c>
      <c r="D130" s="128" t="s">
        <v>112</v>
      </c>
      <c r="E130" s="129" t="s">
        <v>138</v>
      </c>
      <c r="F130" s="130" t="s">
        <v>139</v>
      </c>
      <c r="G130" s="131" t="s">
        <v>135</v>
      </c>
      <c r="H130" s="132">
        <v>450</v>
      </c>
      <c r="I130" s="133"/>
      <c r="J130" s="134">
        <f>ROUND(I130*H130,2)</f>
        <v>0</v>
      </c>
      <c r="K130" s="135"/>
      <c r="L130" s="31"/>
      <c r="M130" s="136" t="s">
        <v>1</v>
      </c>
      <c r="N130" s="137" t="s">
        <v>38</v>
      </c>
      <c r="P130" s="138">
        <f>O130*H130</f>
        <v>0</v>
      </c>
      <c r="Q130" s="138">
        <v>0</v>
      </c>
      <c r="R130" s="138">
        <f>Q130*H130</f>
        <v>0</v>
      </c>
      <c r="S130" s="138">
        <v>0</v>
      </c>
      <c r="T130" s="139">
        <f>S130*H130</f>
        <v>0</v>
      </c>
      <c r="AR130" s="140" t="s">
        <v>110</v>
      </c>
      <c r="AT130" s="140" t="s">
        <v>112</v>
      </c>
      <c r="AU130" s="140" t="s">
        <v>80</v>
      </c>
      <c r="AY130" s="16" t="s">
        <v>109</v>
      </c>
      <c r="BE130" s="141">
        <f>IF(N130="základní",J130,0)</f>
        <v>0</v>
      </c>
      <c r="BF130" s="141">
        <f>IF(N130="snížená",J130,0)</f>
        <v>0</v>
      </c>
      <c r="BG130" s="141">
        <f>IF(N130="zákl. přenesená",J130,0)</f>
        <v>0</v>
      </c>
      <c r="BH130" s="141">
        <f>IF(N130="sníž. přenesená",J130,0)</f>
        <v>0</v>
      </c>
      <c r="BI130" s="141">
        <f>IF(N130="nulová",J130,0)</f>
        <v>0</v>
      </c>
      <c r="BJ130" s="16" t="s">
        <v>78</v>
      </c>
      <c r="BK130" s="141">
        <f>ROUND(I130*H130,2)</f>
        <v>0</v>
      </c>
      <c r="BL130" s="16" t="s">
        <v>110</v>
      </c>
      <c r="BM130" s="140" t="s">
        <v>140</v>
      </c>
    </row>
    <row r="131" spans="2:65" s="1" customFormat="1" ht="44.25" customHeight="1">
      <c r="B131" s="127"/>
      <c r="C131" s="128" t="s">
        <v>141</v>
      </c>
      <c r="D131" s="128" t="s">
        <v>112</v>
      </c>
      <c r="E131" s="129" t="s">
        <v>142</v>
      </c>
      <c r="F131" s="130" t="s">
        <v>143</v>
      </c>
      <c r="G131" s="131" t="s">
        <v>135</v>
      </c>
      <c r="H131" s="132">
        <v>15</v>
      </c>
      <c r="I131" s="133"/>
      <c r="J131" s="134">
        <f>ROUND(I131*H131,2)</f>
        <v>0</v>
      </c>
      <c r="K131" s="135"/>
      <c r="L131" s="31"/>
      <c r="M131" s="136" t="s">
        <v>1</v>
      </c>
      <c r="N131" s="137" t="s">
        <v>38</v>
      </c>
      <c r="P131" s="138">
        <f>O131*H131</f>
        <v>0</v>
      </c>
      <c r="Q131" s="138">
        <v>0</v>
      </c>
      <c r="R131" s="138">
        <f>Q131*H131</f>
        <v>0</v>
      </c>
      <c r="S131" s="138">
        <v>0</v>
      </c>
      <c r="T131" s="139">
        <f>S131*H131</f>
        <v>0</v>
      </c>
      <c r="AR131" s="140" t="s">
        <v>110</v>
      </c>
      <c r="AT131" s="140" t="s">
        <v>112</v>
      </c>
      <c r="AU131" s="140" t="s">
        <v>80</v>
      </c>
      <c r="AY131" s="16" t="s">
        <v>109</v>
      </c>
      <c r="BE131" s="141">
        <f>IF(N131="základní",J131,0)</f>
        <v>0</v>
      </c>
      <c r="BF131" s="141">
        <f>IF(N131="snížená",J131,0)</f>
        <v>0</v>
      </c>
      <c r="BG131" s="141">
        <f>IF(N131="zákl. přenesená",J131,0)</f>
        <v>0</v>
      </c>
      <c r="BH131" s="141">
        <f>IF(N131="sníž. přenesená",J131,0)</f>
        <v>0</v>
      </c>
      <c r="BI131" s="141">
        <f>IF(N131="nulová",J131,0)</f>
        <v>0</v>
      </c>
      <c r="BJ131" s="16" t="s">
        <v>78</v>
      </c>
      <c r="BK131" s="141">
        <f>ROUND(I131*H131,2)</f>
        <v>0</v>
      </c>
      <c r="BL131" s="16" t="s">
        <v>110</v>
      </c>
      <c r="BM131" s="140" t="s">
        <v>144</v>
      </c>
    </row>
    <row r="132" spans="2:65" s="1" customFormat="1" ht="33" customHeight="1">
      <c r="B132" s="127"/>
      <c r="C132" s="128" t="s">
        <v>145</v>
      </c>
      <c r="D132" s="128" t="s">
        <v>112</v>
      </c>
      <c r="E132" s="129" t="s">
        <v>146</v>
      </c>
      <c r="F132" s="130" t="s">
        <v>147</v>
      </c>
      <c r="G132" s="131" t="s">
        <v>135</v>
      </c>
      <c r="H132" s="132">
        <v>53</v>
      </c>
      <c r="I132" s="133"/>
      <c r="J132" s="134">
        <f>ROUND(I132*H132,2)</f>
        <v>0</v>
      </c>
      <c r="K132" s="135"/>
      <c r="L132" s="31"/>
      <c r="M132" s="136" t="s">
        <v>1</v>
      </c>
      <c r="N132" s="137" t="s">
        <v>38</v>
      </c>
      <c r="P132" s="138">
        <f>O132*H132</f>
        <v>0</v>
      </c>
      <c r="Q132" s="138">
        <v>0</v>
      </c>
      <c r="R132" s="138">
        <f>Q132*H132</f>
        <v>0</v>
      </c>
      <c r="S132" s="138">
        <v>0</v>
      </c>
      <c r="T132" s="139">
        <f>S132*H132</f>
        <v>0</v>
      </c>
      <c r="AR132" s="140" t="s">
        <v>110</v>
      </c>
      <c r="AT132" s="140" t="s">
        <v>112</v>
      </c>
      <c r="AU132" s="140" t="s">
        <v>80</v>
      </c>
      <c r="AY132" s="16" t="s">
        <v>109</v>
      </c>
      <c r="BE132" s="141">
        <f>IF(N132="základní",J132,0)</f>
        <v>0</v>
      </c>
      <c r="BF132" s="141">
        <f>IF(N132="snížená",J132,0)</f>
        <v>0</v>
      </c>
      <c r="BG132" s="141">
        <f>IF(N132="zákl. přenesená",J132,0)</f>
        <v>0</v>
      </c>
      <c r="BH132" s="141">
        <f>IF(N132="sníž. přenesená",J132,0)</f>
        <v>0</v>
      </c>
      <c r="BI132" s="141">
        <f>IF(N132="nulová",J132,0)</f>
        <v>0</v>
      </c>
      <c r="BJ132" s="16" t="s">
        <v>78</v>
      </c>
      <c r="BK132" s="141">
        <f>ROUND(I132*H132,2)</f>
        <v>0</v>
      </c>
      <c r="BL132" s="16" t="s">
        <v>110</v>
      </c>
      <c r="BM132" s="140" t="s">
        <v>148</v>
      </c>
    </row>
    <row r="133" spans="2:65" s="12" customFormat="1" ht="11.25">
      <c r="B133" s="142"/>
      <c r="D133" s="143" t="s">
        <v>129</v>
      </c>
      <c r="E133" s="144" t="s">
        <v>1</v>
      </c>
      <c r="F133" s="145" t="s">
        <v>149</v>
      </c>
      <c r="H133" s="144" t="s">
        <v>1</v>
      </c>
      <c r="I133" s="146"/>
      <c r="L133" s="142"/>
      <c r="M133" s="147"/>
      <c r="T133" s="148"/>
      <c r="AT133" s="144" t="s">
        <v>129</v>
      </c>
      <c r="AU133" s="144" t="s">
        <v>80</v>
      </c>
      <c r="AV133" s="12" t="s">
        <v>78</v>
      </c>
      <c r="AW133" s="12" t="s">
        <v>30</v>
      </c>
      <c r="AX133" s="12" t="s">
        <v>73</v>
      </c>
      <c r="AY133" s="144" t="s">
        <v>109</v>
      </c>
    </row>
    <row r="134" spans="2:65" s="13" customFormat="1" ht="11.25">
      <c r="B134" s="149"/>
      <c r="D134" s="143" t="s">
        <v>129</v>
      </c>
      <c r="E134" s="150" t="s">
        <v>1</v>
      </c>
      <c r="F134" s="151" t="s">
        <v>150</v>
      </c>
      <c r="H134" s="152">
        <v>50</v>
      </c>
      <c r="I134" s="153"/>
      <c r="L134" s="149"/>
      <c r="M134" s="154"/>
      <c r="T134" s="155"/>
      <c r="AT134" s="150" t="s">
        <v>129</v>
      </c>
      <c r="AU134" s="150" t="s">
        <v>80</v>
      </c>
      <c r="AV134" s="13" t="s">
        <v>80</v>
      </c>
      <c r="AW134" s="13" t="s">
        <v>30</v>
      </c>
      <c r="AX134" s="13" t="s">
        <v>73</v>
      </c>
      <c r="AY134" s="150" t="s">
        <v>109</v>
      </c>
    </row>
    <row r="135" spans="2:65" s="12" customFormat="1" ht="11.25">
      <c r="B135" s="142"/>
      <c r="D135" s="143" t="s">
        <v>129</v>
      </c>
      <c r="E135" s="144" t="s">
        <v>1</v>
      </c>
      <c r="F135" s="145" t="s">
        <v>151</v>
      </c>
      <c r="H135" s="144" t="s">
        <v>1</v>
      </c>
      <c r="I135" s="146"/>
      <c r="L135" s="142"/>
      <c r="M135" s="147"/>
      <c r="T135" s="148"/>
      <c r="AT135" s="144" t="s">
        <v>129</v>
      </c>
      <c r="AU135" s="144" t="s">
        <v>80</v>
      </c>
      <c r="AV135" s="12" t="s">
        <v>78</v>
      </c>
      <c r="AW135" s="12" t="s">
        <v>30</v>
      </c>
      <c r="AX135" s="12" t="s">
        <v>73</v>
      </c>
      <c r="AY135" s="144" t="s">
        <v>109</v>
      </c>
    </row>
    <row r="136" spans="2:65" s="13" customFormat="1" ht="11.25">
      <c r="B136" s="149"/>
      <c r="D136" s="143" t="s">
        <v>129</v>
      </c>
      <c r="E136" s="150" t="s">
        <v>1</v>
      </c>
      <c r="F136" s="151" t="s">
        <v>152</v>
      </c>
      <c r="H136" s="152">
        <v>3</v>
      </c>
      <c r="I136" s="153"/>
      <c r="L136" s="149"/>
      <c r="M136" s="154"/>
      <c r="T136" s="155"/>
      <c r="AT136" s="150" t="s">
        <v>129</v>
      </c>
      <c r="AU136" s="150" t="s">
        <v>80</v>
      </c>
      <c r="AV136" s="13" t="s">
        <v>80</v>
      </c>
      <c r="AW136" s="13" t="s">
        <v>30</v>
      </c>
      <c r="AX136" s="13" t="s">
        <v>73</v>
      </c>
      <c r="AY136" s="150" t="s">
        <v>109</v>
      </c>
    </row>
    <row r="137" spans="2:65" s="14" customFormat="1" ht="11.25">
      <c r="B137" s="156"/>
      <c r="D137" s="143" t="s">
        <v>129</v>
      </c>
      <c r="E137" s="157" t="s">
        <v>1</v>
      </c>
      <c r="F137" s="158" t="s">
        <v>153</v>
      </c>
      <c r="H137" s="159">
        <v>53</v>
      </c>
      <c r="I137" s="160"/>
      <c r="L137" s="156"/>
      <c r="M137" s="161"/>
      <c r="T137" s="162"/>
      <c r="AT137" s="157" t="s">
        <v>129</v>
      </c>
      <c r="AU137" s="157" t="s">
        <v>80</v>
      </c>
      <c r="AV137" s="14" t="s">
        <v>110</v>
      </c>
      <c r="AW137" s="14" t="s">
        <v>30</v>
      </c>
      <c r="AX137" s="14" t="s">
        <v>78</v>
      </c>
      <c r="AY137" s="157" t="s">
        <v>109</v>
      </c>
    </row>
    <row r="138" spans="2:65" s="1" customFormat="1" ht="24.2" customHeight="1">
      <c r="B138" s="127"/>
      <c r="C138" s="128" t="s">
        <v>120</v>
      </c>
      <c r="D138" s="128" t="s">
        <v>112</v>
      </c>
      <c r="E138" s="129" t="s">
        <v>154</v>
      </c>
      <c r="F138" s="130" t="s">
        <v>155</v>
      </c>
      <c r="G138" s="131" t="s">
        <v>135</v>
      </c>
      <c r="H138" s="132">
        <v>13.8</v>
      </c>
      <c r="I138" s="133"/>
      <c r="J138" s="134">
        <f>ROUND(I138*H138,2)</f>
        <v>0</v>
      </c>
      <c r="K138" s="135"/>
      <c r="L138" s="31"/>
      <c r="M138" s="136" t="s">
        <v>1</v>
      </c>
      <c r="N138" s="137" t="s">
        <v>38</v>
      </c>
      <c r="P138" s="138">
        <f>O138*H138</f>
        <v>0</v>
      </c>
      <c r="Q138" s="138">
        <v>0</v>
      </c>
      <c r="R138" s="138">
        <f>Q138*H138</f>
        <v>0</v>
      </c>
      <c r="S138" s="138">
        <v>0</v>
      </c>
      <c r="T138" s="139">
        <f>S138*H138</f>
        <v>0</v>
      </c>
      <c r="AR138" s="140" t="s">
        <v>110</v>
      </c>
      <c r="AT138" s="140" t="s">
        <v>112</v>
      </c>
      <c r="AU138" s="140" t="s">
        <v>80</v>
      </c>
      <c r="AY138" s="16" t="s">
        <v>109</v>
      </c>
      <c r="BE138" s="141">
        <f>IF(N138="základní",J138,0)</f>
        <v>0</v>
      </c>
      <c r="BF138" s="141">
        <f>IF(N138="snížená",J138,0)</f>
        <v>0</v>
      </c>
      <c r="BG138" s="141">
        <f>IF(N138="zákl. přenesená",J138,0)</f>
        <v>0</v>
      </c>
      <c r="BH138" s="141">
        <f>IF(N138="sníž. přenesená",J138,0)</f>
        <v>0</v>
      </c>
      <c r="BI138" s="141">
        <f>IF(N138="nulová",J138,0)</f>
        <v>0</v>
      </c>
      <c r="BJ138" s="16" t="s">
        <v>78</v>
      </c>
      <c r="BK138" s="141">
        <f>ROUND(I138*H138,2)</f>
        <v>0</v>
      </c>
      <c r="BL138" s="16" t="s">
        <v>110</v>
      </c>
      <c r="BM138" s="140" t="s">
        <v>156</v>
      </c>
    </row>
    <row r="139" spans="2:65" s="12" customFormat="1" ht="11.25">
      <c r="B139" s="142"/>
      <c r="D139" s="143" t="s">
        <v>129</v>
      </c>
      <c r="E139" s="144" t="s">
        <v>1</v>
      </c>
      <c r="F139" s="145" t="s">
        <v>157</v>
      </c>
      <c r="H139" s="144" t="s">
        <v>1</v>
      </c>
      <c r="I139" s="146"/>
      <c r="L139" s="142"/>
      <c r="M139" s="147"/>
      <c r="T139" s="148"/>
      <c r="AT139" s="144" t="s">
        <v>129</v>
      </c>
      <c r="AU139" s="144" t="s">
        <v>80</v>
      </c>
      <c r="AV139" s="12" t="s">
        <v>78</v>
      </c>
      <c r="AW139" s="12" t="s">
        <v>30</v>
      </c>
      <c r="AX139" s="12" t="s">
        <v>73</v>
      </c>
      <c r="AY139" s="144" t="s">
        <v>109</v>
      </c>
    </row>
    <row r="140" spans="2:65" s="12" customFormat="1" ht="11.25">
      <c r="B140" s="142"/>
      <c r="D140" s="143" t="s">
        <v>129</v>
      </c>
      <c r="E140" s="144" t="s">
        <v>1</v>
      </c>
      <c r="F140" s="145" t="s">
        <v>158</v>
      </c>
      <c r="H140" s="144" t="s">
        <v>1</v>
      </c>
      <c r="I140" s="146"/>
      <c r="L140" s="142"/>
      <c r="M140" s="147"/>
      <c r="T140" s="148"/>
      <c r="AT140" s="144" t="s">
        <v>129</v>
      </c>
      <c r="AU140" s="144" t="s">
        <v>80</v>
      </c>
      <c r="AV140" s="12" t="s">
        <v>78</v>
      </c>
      <c r="AW140" s="12" t="s">
        <v>30</v>
      </c>
      <c r="AX140" s="12" t="s">
        <v>73</v>
      </c>
      <c r="AY140" s="144" t="s">
        <v>109</v>
      </c>
    </row>
    <row r="141" spans="2:65" s="13" customFormat="1" ht="11.25">
      <c r="B141" s="149"/>
      <c r="D141" s="143" t="s">
        <v>129</v>
      </c>
      <c r="E141" s="150" t="s">
        <v>1</v>
      </c>
      <c r="F141" s="151" t="s">
        <v>159</v>
      </c>
      <c r="H141" s="152">
        <v>13.8</v>
      </c>
      <c r="I141" s="153"/>
      <c r="L141" s="149"/>
      <c r="M141" s="154"/>
      <c r="T141" s="155"/>
      <c r="AT141" s="150" t="s">
        <v>129</v>
      </c>
      <c r="AU141" s="150" t="s">
        <v>80</v>
      </c>
      <c r="AV141" s="13" t="s">
        <v>80</v>
      </c>
      <c r="AW141" s="13" t="s">
        <v>30</v>
      </c>
      <c r="AX141" s="13" t="s">
        <v>78</v>
      </c>
      <c r="AY141" s="150" t="s">
        <v>109</v>
      </c>
    </row>
    <row r="142" spans="2:65" s="1" customFormat="1" ht="37.9" customHeight="1">
      <c r="B142" s="127"/>
      <c r="C142" s="128" t="s">
        <v>160</v>
      </c>
      <c r="D142" s="128" t="s">
        <v>112</v>
      </c>
      <c r="E142" s="129" t="s">
        <v>161</v>
      </c>
      <c r="F142" s="130" t="s">
        <v>162</v>
      </c>
      <c r="G142" s="131" t="s">
        <v>135</v>
      </c>
      <c r="H142" s="132">
        <v>1</v>
      </c>
      <c r="I142" s="133"/>
      <c r="J142" s="134">
        <f>ROUND(I142*H142,2)</f>
        <v>0</v>
      </c>
      <c r="K142" s="135"/>
      <c r="L142" s="31"/>
      <c r="M142" s="136" t="s">
        <v>1</v>
      </c>
      <c r="N142" s="137" t="s">
        <v>38</v>
      </c>
      <c r="P142" s="138">
        <f>O142*H142</f>
        <v>0</v>
      </c>
      <c r="Q142" s="138">
        <v>0.21102000000000001</v>
      </c>
      <c r="R142" s="138">
        <f>Q142*H142</f>
        <v>0.21102000000000001</v>
      </c>
      <c r="S142" s="138">
        <v>0</v>
      </c>
      <c r="T142" s="139">
        <f>S142*H142</f>
        <v>0</v>
      </c>
      <c r="AR142" s="140" t="s">
        <v>110</v>
      </c>
      <c r="AT142" s="140" t="s">
        <v>112</v>
      </c>
      <c r="AU142" s="140" t="s">
        <v>80</v>
      </c>
      <c r="AY142" s="16" t="s">
        <v>109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6" t="s">
        <v>78</v>
      </c>
      <c r="BK142" s="141">
        <f>ROUND(I142*H142,2)</f>
        <v>0</v>
      </c>
      <c r="BL142" s="16" t="s">
        <v>110</v>
      </c>
      <c r="BM142" s="140" t="s">
        <v>163</v>
      </c>
    </row>
    <row r="143" spans="2:65" s="12" customFormat="1" ht="11.25">
      <c r="B143" s="142"/>
      <c r="D143" s="143" t="s">
        <v>129</v>
      </c>
      <c r="E143" s="144" t="s">
        <v>1</v>
      </c>
      <c r="F143" s="145" t="s">
        <v>164</v>
      </c>
      <c r="H143" s="144" t="s">
        <v>1</v>
      </c>
      <c r="I143" s="146"/>
      <c r="L143" s="142"/>
      <c r="M143" s="147"/>
      <c r="T143" s="148"/>
      <c r="AT143" s="144" t="s">
        <v>129</v>
      </c>
      <c r="AU143" s="144" t="s">
        <v>80</v>
      </c>
      <c r="AV143" s="12" t="s">
        <v>78</v>
      </c>
      <c r="AW143" s="12" t="s">
        <v>30</v>
      </c>
      <c r="AX143" s="12" t="s">
        <v>73</v>
      </c>
      <c r="AY143" s="144" t="s">
        <v>109</v>
      </c>
    </row>
    <row r="144" spans="2:65" s="13" customFormat="1" ht="11.25">
      <c r="B144" s="149"/>
      <c r="D144" s="143" t="s">
        <v>129</v>
      </c>
      <c r="E144" s="150" t="s">
        <v>1</v>
      </c>
      <c r="F144" s="151" t="s">
        <v>78</v>
      </c>
      <c r="H144" s="152">
        <v>1</v>
      </c>
      <c r="I144" s="153"/>
      <c r="L144" s="149"/>
      <c r="M144" s="154"/>
      <c r="T144" s="155"/>
      <c r="AT144" s="150" t="s">
        <v>129</v>
      </c>
      <c r="AU144" s="150" t="s">
        <v>80</v>
      </c>
      <c r="AV144" s="13" t="s">
        <v>80</v>
      </c>
      <c r="AW144" s="13" t="s">
        <v>30</v>
      </c>
      <c r="AX144" s="13" t="s">
        <v>78</v>
      </c>
      <c r="AY144" s="150" t="s">
        <v>109</v>
      </c>
    </row>
    <row r="145" spans="2:65" s="1" customFormat="1" ht="24.2" customHeight="1">
      <c r="B145" s="127"/>
      <c r="C145" s="128" t="s">
        <v>165</v>
      </c>
      <c r="D145" s="128" t="s">
        <v>112</v>
      </c>
      <c r="E145" s="129" t="s">
        <v>166</v>
      </c>
      <c r="F145" s="130" t="s">
        <v>167</v>
      </c>
      <c r="G145" s="131" t="s">
        <v>135</v>
      </c>
      <c r="H145" s="132">
        <v>53</v>
      </c>
      <c r="I145" s="133"/>
      <c r="J145" s="134">
        <f>ROUND(I145*H145,2)</f>
        <v>0</v>
      </c>
      <c r="K145" s="135"/>
      <c r="L145" s="31"/>
      <c r="M145" s="136" t="s">
        <v>1</v>
      </c>
      <c r="N145" s="137" t="s">
        <v>38</v>
      </c>
      <c r="P145" s="138">
        <f>O145*H145</f>
        <v>0</v>
      </c>
      <c r="Q145" s="138">
        <v>0</v>
      </c>
      <c r="R145" s="138">
        <f>Q145*H145</f>
        <v>0</v>
      </c>
      <c r="S145" s="138">
        <v>0</v>
      </c>
      <c r="T145" s="139">
        <f>S145*H145</f>
        <v>0</v>
      </c>
      <c r="AR145" s="140" t="s">
        <v>110</v>
      </c>
      <c r="AT145" s="140" t="s">
        <v>112</v>
      </c>
      <c r="AU145" s="140" t="s">
        <v>80</v>
      </c>
      <c r="AY145" s="16" t="s">
        <v>109</v>
      </c>
      <c r="BE145" s="141">
        <f>IF(N145="základní",J145,0)</f>
        <v>0</v>
      </c>
      <c r="BF145" s="141">
        <f>IF(N145="snížená",J145,0)</f>
        <v>0</v>
      </c>
      <c r="BG145" s="141">
        <f>IF(N145="zákl. přenesená",J145,0)</f>
        <v>0</v>
      </c>
      <c r="BH145" s="141">
        <f>IF(N145="sníž. přenesená",J145,0)</f>
        <v>0</v>
      </c>
      <c r="BI145" s="141">
        <f>IF(N145="nulová",J145,0)</f>
        <v>0</v>
      </c>
      <c r="BJ145" s="16" t="s">
        <v>78</v>
      </c>
      <c r="BK145" s="141">
        <f>ROUND(I145*H145,2)</f>
        <v>0</v>
      </c>
      <c r="BL145" s="16" t="s">
        <v>110</v>
      </c>
      <c r="BM145" s="140" t="s">
        <v>168</v>
      </c>
    </row>
    <row r="146" spans="2:65" s="12" customFormat="1" ht="11.25">
      <c r="B146" s="142"/>
      <c r="D146" s="143" t="s">
        <v>129</v>
      </c>
      <c r="E146" s="144" t="s">
        <v>1</v>
      </c>
      <c r="F146" s="145" t="s">
        <v>169</v>
      </c>
      <c r="H146" s="144" t="s">
        <v>1</v>
      </c>
      <c r="I146" s="146"/>
      <c r="L146" s="142"/>
      <c r="M146" s="147"/>
      <c r="T146" s="148"/>
      <c r="AT146" s="144" t="s">
        <v>129</v>
      </c>
      <c r="AU146" s="144" t="s">
        <v>80</v>
      </c>
      <c r="AV146" s="12" t="s">
        <v>78</v>
      </c>
      <c r="AW146" s="12" t="s">
        <v>30</v>
      </c>
      <c r="AX146" s="12" t="s">
        <v>73</v>
      </c>
      <c r="AY146" s="144" t="s">
        <v>109</v>
      </c>
    </row>
    <row r="147" spans="2:65" s="13" customFormat="1" ht="11.25">
      <c r="B147" s="149"/>
      <c r="D147" s="143" t="s">
        <v>129</v>
      </c>
      <c r="E147" s="150" t="s">
        <v>1</v>
      </c>
      <c r="F147" s="151" t="s">
        <v>170</v>
      </c>
      <c r="H147" s="152">
        <v>53</v>
      </c>
      <c r="I147" s="153"/>
      <c r="L147" s="149"/>
      <c r="M147" s="154"/>
      <c r="T147" s="155"/>
      <c r="AT147" s="150" t="s">
        <v>129</v>
      </c>
      <c r="AU147" s="150" t="s">
        <v>80</v>
      </c>
      <c r="AV147" s="13" t="s">
        <v>80</v>
      </c>
      <c r="AW147" s="13" t="s">
        <v>30</v>
      </c>
      <c r="AX147" s="13" t="s">
        <v>78</v>
      </c>
      <c r="AY147" s="150" t="s">
        <v>109</v>
      </c>
    </row>
    <row r="148" spans="2:65" s="1" customFormat="1" ht="33" customHeight="1">
      <c r="B148" s="127"/>
      <c r="C148" s="128" t="s">
        <v>171</v>
      </c>
      <c r="D148" s="128" t="s">
        <v>112</v>
      </c>
      <c r="E148" s="129" t="s">
        <v>172</v>
      </c>
      <c r="F148" s="130" t="s">
        <v>173</v>
      </c>
      <c r="G148" s="131" t="s">
        <v>135</v>
      </c>
      <c r="H148" s="132">
        <v>13.8</v>
      </c>
      <c r="I148" s="133"/>
      <c r="J148" s="134">
        <f>ROUND(I148*H148,2)</f>
        <v>0</v>
      </c>
      <c r="K148" s="135"/>
      <c r="L148" s="31"/>
      <c r="M148" s="136" t="s">
        <v>1</v>
      </c>
      <c r="N148" s="137" t="s">
        <v>38</v>
      </c>
      <c r="P148" s="138">
        <f>O148*H148</f>
        <v>0</v>
      </c>
      <c r="Q148" s="138">
        <v>0</v>
      </c>
      <c r="R148" s="138">
        <f>Q148*H148</f>
        <v>0</v>
      </c>
      <c r="S148" s="138">
        <v>0</v>
      </c>
      <c r="T148" s="139">
        <f>S148*H148</f>
        <v>0</v>
      </c>
      <c r="AR148" s="140" t="s">
        <v>110</v>
      </c>
      <c r="AT148" s="140" t="s">
        <v>112</v>
      </c>
      <c r="AU148" s="140" t="s">
        <v>80</v>
      </c>
      <c r="AY148" s="16" t="s">
        <v>109</v>
      </c>
      <c r="BE148" s="141">
        <f>IF(N148="základní",J148,0)</f>
        <v>0</v>
      </c>
      <c r="BF148" s="141">
        <f>IF(N148="snížená",J148,0)</f>
        <v>0</v>
      </c>
      <c r="BG148" s="141">
        <f>IF(N148="zákl. přenesená",J148,0)</f>
        <v>0</v>
      </c>
      <c r="BH148" s="141">
        <f>IF(N148="sníž. přenesená",J148,0)</f>
        <v>0</v>
      </c>
      <c r="BI148" s="141">
        <f>IF(N148="nulová",J148,0)</f>
        <v>0</v>
      </c>
      <c r="BJ148" s="16" t="s">
        <v>78</v>
      </c>
      <c r="BK148" s="141">
        <f>ROUND(I148*H148,2)</f>
        <v>0</v>
      </c>
      <c r="BL148" s="16" t="s">
        <v>110</v>
      </c>
      <c r="BM148" s="140" t="s">
        <v>174</v>
      </c>
    </row>
    <row r="149" spans="2:65" s="1" customFormat="1" ht="24.2" customHeight="1">
      <c r="B149" s="127"/>
      <c r="C149" s="128" t="s">
        <v>175</v>
      </c>
      <c r="D149" s="128" t="s">
        <v>112</v>
      </c>
      <c r="E149" s="129" t="s">
        <v>176</v>
      </c>
      <c r="F149" s="130" t="s">
        <v>177</v>
      </c>
      <c r="G149" s="131" t="s">
        <v>135</v>
      </c>
      <c r="H149" s="132">
        <v>53</v>
      </c>
      <c r="I149" s="133"/>
      <c r="J149" s="134">
        <f>ROUND(I149*H149,2)</f>
        <v>0</v>
      </c>
      <c r="K149" s="135"/>
      <c r="L149" s="31"/>
      <c r="M149" s="136" t="s">
        <v>1</v>
      </c>
      <c r="N149" s="137" t="s">
        <v>38</v>
      </c>
      <c r="P149" s="138">
        <f>O149*H149</f>
        <v>0</v>
      </c>
      <c r="Q149" s="138">
        <v>0</v>
      </c>
      <c r="R149" s="138">
        <f>Q149*H149</f>
        <v>0</v>
      </c>
      <c r="S149" s="138">
        <v>0</v>
      </c>
      <c r="T149" s="139">
        <f>S149*H149</f>
        <v>0</v>
      </c>
      <c r="AR149" s="140" t="s">
        <v>110</v>
      </c>
      <c r="AT149" s="140" t="s">
        <v>112</v>
      </c>
      <c r="AU149" s="140" t="s">
        <v>80</v>
      </c>
      <c r="AY149" s="16" t="s">
        <v>109</v>
      </c>
      <c r="BE149" s="141">
        <f>IF(N149="základní",J149,0)</f>
        <v>0</v>
      </c>
      <c r="BF149" s="141">
        <f>IF(N149="snížená",J149,0)</f>
        <v>0</v>
      </c>
      <c r="BG149" s="141">
        <f>IF(N149="zákl. přenesená",J149,0)</f>
        <v>0</v>
      </c>
      <c r="BH149" s="141">
        <f>IF(N149="sníž. přenesená",J149,0)</f>
        <v>0</v>
      </c>
      <c r="BI149" s="141">
        <f>IF(N149="nulová",J149,0)</f>
        <v>0</v>
      </c>
      <c r="BJ149" s="16" t="s">
        <v>78</v>
      </c>
      <c r="BK149" s="141">
        <f>ROUND(I149*H149,2)</f>
        <v>0</v>
      </c>
      <c r="BL149" s="16" t="s">
        <v>110</v>
      </c>
      <c r="BM149" s="140" t="s">
        <v>178</v>
      </c>
    </row>
    <row r="150" spans="2:65" s="1" customFormat="1" ht="66.75" customHeight="1">
      <c r="B150" s="127"/>
      <c r="C150" s="128" t="s">
        <v>179</v>
      </c>
      <c r="D150" s="128" t="s">
        <v>112</v>
      </c>
      <c r="E150" s="129" t="s">
        <v>180</v>
      </c>
      <c r="F150" s="130" t="s">
        <v>181</v>
      </c>
      <c r="G150" s="131" t="s">
        <v>125</v>
      </c>
      <c r="H150" s="132">
        <v>2</v>
      </c>
      <c r="I150" s="133"/>
      <c r="J150" s="134">
        <f>ROUND(I150*H150,2)</f>
        <v>0</v>
      </c>
      <c r="K150" s="135"/>
      <c r="L150" s="31"/>
      <c r="M150" s="136" t="s">
        <v>1</v>
      </c>
      <c r="N150" s="137" t="s">
        <v>38</v>
      </c>
      <c r="P150" s="138">
        <f>O150*H150</f>
        <v>0</v>
      </c>
      <c r="Q150" s="138">
        <v>6.3899999999999998E-3</v>
      </c>
      <c r="R150" s="138">
        <f>Q150*H150</f>
        <v>1.278E-2</v>
      </c>
      <c r="S150" s="138">
        <v>0</v>
      </c>
      <c r="T150" s="139">
        <f>S150*H150</f>
        <v>0</v>
      </c>
      <c r="AR150" s="140" t="s">
        <v>110</v>
      </c>
      <c r="AT150" s="140" t="s">
        <v>112</v>
      </c>
      <c r="AU150" s="140" t="s">
        <v>80</v>
      </c>
      <c r="AY150" s="16" t="s">
        <v>109</v>
      </c>
      <c r="BE150" s="141">
        <f>IF(N150="základní",J150,0)</f>
        <v>0</v>
      </c>
      <c r="BF150" s="141">
        <f>IF(N150="snížená",J150,0)</f>
        <v>0</v>
      </c>
      <c r="BG150" s="141">
        <f>IF(N150="zákl. přenesená",J150,0)</f>
        <v>0</v>
      </c>
      <c r="BH150" s="141">
        <f>IF(N150="sníž. přenesená",J150,0)</f>
        <v>0</v>
      </c>
      <c r="BI150" s="141">
        <f>IF(N150="nulová",J150,0)</f>
        <v>0</v>
      </c>
      <c r="BJ150" s="16" t="s">
        <v>78</v>
      </c>
      <c r="BK150" s="141">
        <f>ROUND(I150*H150,2)</f>
        <v>0</v>
      </c>
      <c r="BL150" s="16" t="s">
        <v>110</v>
      </c>
      <c r="BM150" s="140" t="s">
        <v>182</v>
      </c>
    </row>
    <row r="151" spans="2:65" s="12" customFormat="1" ht="11.25">
      <c r="B151" s="142"/>
      <c r="D151" s="143" t="s">
        <v>129</v>
      </c>
      <c r="E151" s="144" t="s">
        <v>1</v>
      </c>
      <c r="F151" s="145" t="s">
        <v>183</v>
      </c>
      <c r="H151" s="144" t="s">
        <v>1</v>
      </c>
      <c r="I151" s="146"/>
      <c r="L151" s="142"/>
      <c r="M151" s="147"/>
      <c r="T151" s="148"/>
      <c r="AT151" s="144" t="s">
        <v>129</v>
      </c>
      <c r="AU151" s="144" t="s">
        <v>80</v>
      </c>
      <c r="AV151" s="12" t="s">
        <v>78</v>
      </c>
      <c r="AW151" s="12" t="s">
        <v>30</v>
      </c>
      <c r="AX151" s="12" t="s">
        <v>73</v>
      </c>
      <c r="AY151" s="144" t="s">
        <v>109</v>
      </c>
    </row>
    <row r="152" spans="2:65" s="13" customFormat="1" ht="11.25">
      <c r="B152" s="149"/>
      <c r="D152" s="143" t="s">
        <v>129</v>
      </c>
      <c r="E152" s="150" t="s">
        <v>1</v>
      </c>
      <c r="F152" s="151" t="s">
        <v>80</v>
      </c>
      <c r="H152" s="152">
        <v>2</v>
      </c>
      <c r="I152" s="153"/>
      <c r="L152" s="149"/>
      <c r="M152" s="154"/>
      <c r="T152" s="155"/>
      <c r="AT152" s="150" t="s">
        <v>129</v>
      </c>
      <c r="AU152" s="150" t="s">
        <v>80</v>
      </c>
      <c r="AV152" s="13" t="s">
        <v>80</v>
      </c>
      <c r="AW152" s="13" t="s">
        <v>30</v>
      </c>
      <c r="AX152" s="13" t="s">
        <v>78</v>
      </c>
      <c r="AY152" s="150" t="s">
        <v>109</v>
      </c>
    </row>
    <row r="153" spans="2:65" s="11" customFormat="1" ht="25.9" customHeight="1">
      <c r="B153" s="115"/>
      <c r="D153" s="116" t="s">
        <v>72</v>
      </c>
      <c r="E153" s="117" t="s">
        <v>184</v>
      </c>
      <c r="F153" s="117" t="s">
        <v>185</v>
      </c>
      <c r="I153" s="118"/>
      <c r="J153" s="119">
        <f>BK153</f>
        <v>0</v>
      </c>
      <c r="L153" s="115"/>
      <c r="M153" s="120"/>
      <c r="P153" s="121">
        <v>0</v>
      </c>
      <c r="R153" s="121">
        <v>0</v>
      </c>
      <c r="T153" s="122">
        <v>0</v>
      </c>
      <c r="AR153" s="116" t="s">
        <v>80</v>
      </c>
      <c r="AT153" s="123" t="s">
        <v>72</v>
      </c>
      <c r="AU153" s="123" t="s">
        <v>73</v>
      </c>
      <c r="AY153" s="116" t="s">
        <v>109</v>
      </c>
      <c r="BK153" s="124">
        <v>0</v>
      </c>
    </row>
    <row r="154" spans="2:65" s="11" customFormat="1" ht="25.9" customHeight="1">
      <c r="B154" s="115"/>
      <c r="D154" s="116" t="s">
        <v>72</v>
      </c>
      <c r="E154" s="117" t="s">
        <v>186</v>
      </c>
      <c r="F154" s="117" t="s">
        <v>187</v>
      </c>
      <c r="I154" s="118"/>
      <c r="J154" s="119">
        <f>BK154</f>
        <v>0</v>
      </c>
      <c r="L154" s="115"/>
      <c r="M154" s="120"/>
      <c r="P154" s="121">
        <f>P155+P156+P157+P160</f>
        <v>0</v>
      </c>
      <c r="R154" s="121">
        <f>R155+R156+R157+R160</f>
        <v>0</v>
      </c>
      <c r="T154" s="122">
        <f>T155+T156+T157+T160</f>
        <v>0</v>
      </c>
      <c r="AR154" s="116" t="s">
        <v>132</v>
      </c>
      <c r="AT154" s="123" t="s">
        <v>72</v>
      </c>
      <c r="AU154" s="123" t="s">
        <v>73</v>
      </c>
      <c r="AY154" s="116" t="s">
        <v>109</v>
      </c>
      <c r="BK154" s="124">
        <f>BK155+BK156+BK157+BK160</f>
        <v>0</v>
      </c>
    </row>
    <row r="155" spans="2:65" s="1" customFormat="1" ht="16.5" customHeight="1">
      <c r="B155" s="127"/>
      <c r="C155" s="128" t="s">
        <v>8</v>
      </c>
      <c r="D155" s="128" t="s">
        <v>112</v>
      </c>
      <c r="E155" s="129" t="s">
        <v>188</v>
      </c>
      <c r="F155" s="130" t="s">
        <v>189</v>
      </c>
      <c r="G155" s="131" t="s">
        <v>190</v>
      </c>
      <c r="H155" s="132">
        <v>1</v>
      </c>
      <c r="I155" s="133"/>
      <c r="J155" s="134">
        <f>ROUND(I155*H155,2)</f>
        <v>0</v>
      </c>
      <c r="K155" s="135"/>
      <c r="L155" s="31"/>
      <c r="M155" s="136" t="s">
        <v>1</v>
      </c>
      <c r="N155" s="137" t="s">
        <v>38</v>
      </c>
      <c r="P155" s="138">
        <f>O155*H155</f>
        <v>0</v>
      </c>
      <c r="Q155" s="138">
        <v>0</v>
      </c>
      <c r="R155" s="138">
        <f>Q155*H155</f>
        <v>0</v>
      </c>
      <c r="S155" s="138">
        <v>0</v>
      </c>
      <c r="T155" s="139">
        <f>S155*H155</f>
        <v>0</v>
      </c>
      <c r="AR155" s="140" t="s">
        <v>191</v>
      </c>
      <c r="AT155" s="140" t="s">
        <v>112</v>
      </c>
      <c r="AU155" s="140" t="s">
        <v>78</v>
      </c>
      <c r="AY155" s="16" t="s">
        <v>109</v>
      </c>
      <c r="BE155" s="141">
        <f>IF(N155="základní",J155,0)</f>
        <v>0</v>
      </c>
      <c r="BF155" s="141">
        <f>IF(N155="snížená",J155,0)</f>
        <v>0</v>
      </c>
      <c r="BG155" s="141">
        <f>IF(N155="zákl. přenesená",J155,0)</f>
        <v>0</v>
      </c>
      <c r="BH155" s="141">
        <f>IF(N155="sníž. přenesená",J155,0)</f>
        <v>0</v>
      </c>
      <c r="BI155" s="141">
        <f>IF(N155="nulová",J155,0)</f>
        <v>0</v>
      </c>
      <c r="BJ155" s="16" t="s">
        <v>78</v>
      </c>
      <c r="BK155" s="141">
        <f>ROUND(I155*H155,2)</f>
        <v>0</v>
      </c>
      <c r="BL155" s="16" t="s">
        <v>191</v>
      </c>
      <c r="BM155" s="140" t="s">
        <v>192</v>
      </c>
    </row>
    <row r="156" spans="2:65" s="1" customFormat="1" ht="16.5" customHeight="1">
      <c r="B156" s="127"/>
      <c r="C156" s="128" t="s">
        <v>193</v>
      </c>
      <c r="D156" s="128" t="s">
        <v>112</v>
      </c>
      <c r="E156" s="129" t="s">
        <v>194</v>
      </c>
      <c r="F156" s="130" t="s">
        <v>195</v>
      </c>
      <c r="G156" s="131" t="s">
        <v>190</v>
      </c>
      <c r="H156" s="132">
        <v>1</v>
      </c>
      <c r="I156" s="133"/>
      <c r="J156" s="134">
        <f>ROUND(I156*H156,2)</f>
        <v>0</v>
      </c>
      <c r="K156" s="135"/>
      <c r="L156" s="31"/>
      <c r="M156" s="136" t="s">
        <v>1</v>
      </c>
      <c r="N156" s="137" t="s">
        <v>38</v>
      </c>
      <c r="P156" s="138">
        <f>O156*H156</f>
        <v>0</v>
      </c>
      <c r="Q156" s="138">
        <v>0</v>
      </c>
      <c r="R156" s="138">
        <f>Q156*H156</f>
        <v>0</v>
      </c>
      <c r="S156" s="138">
        <v>0</v>
      </c>
      <c r="T156" s="139">
        <f>S156*H156</f>
        <v>0</v>
      </c>
      <c r="AR156" s="140" t="s">
        <v>191</v>
      </c>
      <c r="AT156" s="140" t="s">
        <v>112</v>
      </c>
      <c r="AU156" s="140" t="s">
        <v>78</v>
      </c>
      <c r="AY156" s="16" t="s">
        <v>109</v>
      </c>
      <c r="BE156" s="141">
        <f>IF(N156="základní",J156,0)</f>
        <v>0</v>
      </c>
      <c r="BF156" s="141">
        <f>IF(N156="snížená",J156,0)</f>
        <v>0</v>
      </c>
      <c r="BG156" s="141">
        <f>IF(N156="zákl. přenesená",J156,0)</f>
        <v>0</v>
      </c>
      <c r="BH156" s="141">
        <f>IF(N156="sníž. přenesená",J156,0)</f>
        <v>0</v>
      </c>
      <c r="BI156" s="141">
        <f>IF(N156="nulová",J156,0)</f>
        <v>0</v>
      </c>
      <c r="BJ156" s="16" t="s">
        <v>78</v>
      </c>
      <c r="BK156" s="141">
        <f>ROUND(I156*H156,2)</f>
        <v>0</v>
      </c>
      <c r="BL156" s="16" t="s">
        <v>191</v>
      </c>
      <c r="BM156" s="140" t="s">
        <v>196</v>
      </c>
    </row>
    <row r="157" spans="2:65" s="11" customFormat="1" ht="22.9" customHeight="1">
      <c r="B157" s="115"/>
      <c r="D157" s="116" t="s">
        <v>72</v>
      </c>
      <c r="E157" s="125" t="s">
        <v>197</v>
      </c>
      <c r="F157" s="125" t="s">
        <v>198</v>
      </c>
      <c r="I157" s="118"/>
      <c r="J157" s="126">
        <f>BK157</f>
        <v>0</v>
      </c>
      <c r="L157" s="115"/>
      <c r="M157" s="120"/>
      <c r="P157" s="121">
        <f>SUM(P158:P159)</f>
        <v>0</v>
      </c>
      <c r="R157" s="121">
        <f>SUM(R158:R159)</f>
        <v>0</v>
      </c>
      <c r="T157" s="122">
        <f>SUM(T158:T159)</f>
        <v>0</v>
      </c>
      <c r="AR157" s="116" t="s">
        <v>132</v>
      </c>
      <c r="AT157" s="123" t="s">
        <v>72</v>
      </c>
      <c r="AU157" s="123" t="s">
        <v>78</v>
      </c>
      <c r="AY157" s="116" t="s">
        <v>109</v>
      </c>
      <c r="BK157" s="124">
        <f>SUM(BK158:BK159)</f>
        <v>0</v>
      </c>
    </row>
    <row r="158" spans="2:65" s="1" customFormat="1" ht="16.5" customHeight="1">
      <c r="B158" s="127"/>
      <c r="C158" s="128" t="s">
        <v>199</v>
      </c>
      <c r="D158" s="128" t="s">
        <v>112</v>
      </c>
      <c r="E158" s="129" t="s">
        <v>200</v>
      </c>
      <c r="F158" s="130" t="s">
        <v>201</v>
      </c>
      <c r="G158" s="131" t="s">
        <v>190</v>
      </c>
      <c r="H158" s="132">
        <v>1</v>
      </c>
      <c r="I158" s="133"/>
      <c r="J158" s="134">
        <f>ROUND(I158*H158,2)</f>
        <v>0</v>
      </c>
      <c r="K158" s="135"/>
      <c r="L158" s="31"/>
      <c r="M158" s="136" t="s">
        <v>1</v>
      </c>
      <c r="N158" s="137" t="s">
        <v>38</v>
      </c>
      <c r="P158" s="138">
        <f>O158*H158</f>
        <v>0</v>
      </c>
      <c r="Q158" s="138">
        <v>0</v>
      </c>
      <c r="R158" s="138">
        <f>Q158*H158</f>
        <v>0</v>
      </c>
      <c r="S158" s="138">
        <v>0</v>
      </c>
      <c r="T158" s="139">
        <f>S158*H158</f>
        <v>0</v>
      </c>
      <c r="AR158" s="140" t="s">
        <v>191</v>
      </c>
      <c r="AT158" s="140" t="s">
        <v>112</v>
      </c>
      <c r="AU158" s="140" t="s">
        <v>80</v>
      </c>
      <c r="AY158" s="16" t="s">
        <v>109</v>
      </c>
      <c r="BE158" s="141">
        <f>IF(N158="základní",J158,0)</f>
        <v>0</v>
      </c>
      <c r="BF158" s="141">
        <f>IF(N158="snížená",J158,0)</f>
        <v>0</v>
      </c>
      <c r="BG158" s="141">
        <f>IF(N158="zákl. přenesená",J158,0)</f>
        <v>0</v>
      </c>
      <c r="BH158" s="141">
        <f>IF(N158="sníž. přenesená",J158,0)</f>
        <v>0</v>
      </c>
      <c r="BI158" s="141">
        <f>IF(N158="nulová",J158,0)</f>
        <v>0</v>
      </c>
      <c r="BJ158" s="16" t="s">
        <v>78</v>
      </c>
      <c r="BK158" s="141">
        <f>ROUND(I158*H158,2)</f>
        <v>0</v>
      </c>
      <c r="BL158" s="16" t="s">
        <v>191</v>
      </c>
      <c r="BM158" s="140" t="s">
        <v>202</v>
      </c>
    </row>
    <row r="159" spans="2:65" s="1" customFormat="1" ht="16.5" customHeight="1">
      <c r="B159" s="127"/>
      <c r="C159" s="128" t="s">
        <v>203</v>
      </c>
      <c r="D159" s="128" t="s">
        <v>112</v>
      </c>
      <c r="E159" s="129" t="s">
        <v>204</v>
      </c>
      <c r="F159" s="130" t="s">
        <v>205</v>
      </c>
      <c r="G159" s="131" t="s">
        <v>190</v>
      </c>
      <c r="H159" s="132">
        <v>1</v>
      </c>
      <c r="I159" s="133"/>
      <c r="J159" s="134">
        <f>ROUND(I159*H159,2)</f>
        <v>0</v>
      </c>
      <c r="K159" s="135"/>
      <c r="L159" s="31"/>
      <c r="M159" s="136" t="s">
        <v>1</v>
      </c>
      <c r="N159" s="137" t="s">
        <v>38</v>
      </c>
      <c r="P159" s="138">
        <f>O159*H159</f>
        <v>0</v>
      </c>
      <c r="Q159" s="138">
        <v>0</v>
      </c>
      <c r="R159" s="138">
        <f>Q159*H159</f>
        <v>0</v>
      </c>
      <c r="S159" s="138">
        <v>0</v>
      </c>
      <c r="T159" s="139">
        <f>S159*H159</f>
        <v>0</v>
      </c>
      <c r="AR159" s="140" t="s">
        <v>191</v>
      </c>
      <c r="AT159" s="140" t="s">
        <v>112</v>
      </c>
      <c r="AU159" s="140" t="s">
        <v>80</v>
      </c>
      <c r="AY159" s="16" t="s">
        <v>109</v>
      </c>
      <c r="BE159" s="141">
        <f>IF(N159="základní",J159,0)</f>
        <v>0</v>
      </c>
      <c r="BF159" s="141">
        <f>IF(N159="snížená",J159,0)</f>
        <v>0</v>
      </c>
      <c r="BG159" s="141">
        <f>IF(N159="zákl. přenesená",J159,0)</f>
        <v>0</v>
      </c>
      <c r="BH159" s="141">
        <f>IF(N159="sníž. přenesená",J159,0)</f>
        <v>0</v>
      </c>
      <c r="BI159" s="141">
        <f>IF(N159="nulová",J159,0)</f>
        <v>0</v>
      </c>
      <c r="BJ159" s="16" t="s">
        <v>78</v>
      </c>
      <c r="BK159" s="141">
        <f>ROUND(I159*H159,2)</f>
        <v>0</v>
      </c>
      <c r="BL159" s="16" t="s">
        <v>191</v>
      </c>
      <c r="BM159" s="140" t="s">
        <v>206</v>
      </c>
    </row>
    <row r="160" spans="2:65" s="11" customFormat="1" ht="22.9" customHeight="1">
      <c r="B160" s="115"/>
      <c r="D160" s="116" t="s">
        <v>72</v>
      </c>
      <c r="E160" s="125" t="s">
        <v>207</v>
      </c>
      <c r="F160" s="125" t="s">
        <v>208</v>
      </c>
      <c r="I160" s="118"/>
      <c r="J160" s="126">
        <f>BK160</f>
        <v>0</v>
      </c>
      <c r="L160" s="115"/>
      <c r="M160" s="120"/>
      <c r="P160" s="121">
        <f>P161</f>
        <v>0</v>
      </c>
      <c r="R160" s="121">
        <f>R161</f>
        <v>0</v>
      </c>
      <c r="T160" s="122">
        <f>T161</f>
        <v>0</v>
      </c>
      <c r="AR160" s="116" t="s">
        <v>132</v>
      </c>
      <c r="AT160" s="123" t="s">
        <v>72</v>
      </c>
      <c r="AU160" s="123" t="s">
        <v>78</v>
      </c>
      <c r="AY160" s="116" t="s">
        <v>109</v>
      </c>
      <c r="BK160" s="124">
        <f>BK161</f>
        <v>0</v>
      </c>
    </row>
    <row r="161" spans="2:65" s="1" customFormat="1" ht="16.5" customHeight="1">
      <c r="B161" s="127"/>
      <c r="C161" s="128" t="s">
        <v>209</v>
      </c>
      <c r="D161" s="128" t="s">
        <v>112</v>
      </c>
      <c r="E161" s="129" t="s">
        <v>210</v>
      </c>
      <c r="F161" s="130" t="s">
        <v>211</v>
      </c>
      <c r="G161" s="131" t="s">
        <v>190</v>
      </c>
      <c r="H161" s="132">
        <v>1</v>
      </c>
      <c r="I161" s="133"/>
      <c r="J161" s="134">
        <f>ROUND(I161*H161,2)</f>
        <v>0</v>
      </c>
      <c r="K161" s="135"/>
      <c r="L161" s="31"/>
      <c r="M161" s="163" t="s">
        <v>1</v>
      </c>
      <c r="N161" s="164" t="s">
        <v>38</v>
      </c>
      <c r="O161" s="165"/>
      <c r="P161" s="166">
        <f>O161*H161</f>
        <v>0</v>
      </c>
      <c r="Q161" s="166">
        <v>0</v>
      </c>
      <c r="R161" s="166">
        <f>Q161*H161</f>
        <v>0</v>
      </c>
      <c r="S161" s="166">
        <v>0</v>
      </c>
      <c r="T161" s="167">
        <f>S161*H161</f>
        <v>0</v>
      </c>
      <c r="AR161" s="140" t="s">
        <v>191</v>
      </c>
      <c r="AT161" s="140" t="s">
        <v>112</v>
      </c>
      <c r="AU161" s="140" t="s">
        <v>80</v>
      </c>
      <c r="AY161" s="16" t="s">
        <v>109</v>
      </c>
      <c r="BE161" s="141">
        <f>IF(N161="základní",J161,0)</f>
        <v>0</v>
      </c>
      <c r="BF161" s="141">
        <f>IF(N161="snížená",J161,0)</f>
        <v>0</v>
      </c>
      <c r="BG161" s="141">
        <f>IF(N161="zákl. přenesená",J161,0)</f>
        <v>0</v>
      </c>
      <c r="BH161" s="141">
        <f>IF(N161="sníž. přenesená",J161,0)</f>
        <v>0</v>
      </c>
      <c r="BI161" s="141">
        <f>IF(N161="nulová",J161,0)</f>
        <v>0</v>
      </c>
      <c r="BJ161" s="16" t="s">
        <v>78</v>
      </c>
      <c r="BK161" s="141">
        <f>ROUND(I161*H161,2)</f>
        <v>0</v>
      </c>
      <c r="BL161" s="16" t="s">
        <v>191</v>
      </c>
      <c r="BM161" s="140" t="s">
        <v>212</v>
      </c>
    </row>
    <row r="162" spans="2:65" s="1" customFormat="1" ht="6.95" customHeight="1">
      <c r="B162" s="43"/>
      <c r="C162" s="44"/>
      <c r="D162" s="44"/>
      <c r="E162" s="44"/>
      <c r="F162" s="44"/>
      <c r="G162" s="44"/>
      <c r="H162" s="44"/>
      <c r="I162" s="44"/>
      <c r="J162" s="44"/>
      <c r="K162" s="44"/>
      <c r="L162" s="31"/>
    </row>
  </sheetData>
  <autoFilter ref="C118:K161" xr:uid="{00000000-0009-0000-0000-000001000000}"/>
  <mergeCells count="6">
    <mergeCell ref="L2:V2"/>
    <mergeCell ref="E7:H7"/>
    <mergeCell ref="E16:H16"/>
    <mergeCell ref="E25:H25"/>
    <mergeCell ref="E85:H85"/>
    <mergeCell ref="E111:H111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2025 - M17 - Propustek př...</vt:lpstr>
      <vt:lpstr>'2025 - M17 - Propustek př...'!Názvy_tisku</vt:lpstr>
      <vt:lpstr>'Rekapitulace stavby'!Názvy_tisku</vt:lpstr>
      <vt:lpstr>'2025 - M17 - Propustek př...'!Oblast_tisku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PONVIA-003\Martin Kuba</dc:creator>
  <cp:lastModifiedBy>Martin Kuba</cp:lastModifiedBy>
  <dcterms:created xsi:type="dcterms:W3CDTF">2025-09-24T11:19:47Z</dcterms:created>
  <dcterms:modified xsi:type="dcterms:W3CDTF">2025-09-24T11:20:34Z</dcterms:modified>
</cp:coreProperties>
</file>